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1.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8d89c7297edd87de/Desktop/StableBread/Shared Excel Sheets/"/>
    </mc:Choice>
  </mc:AlternateContent>
  <xr:revisionPtr revIDLastSave="3030" documentId="8_{00F088B4-73D1-48EF-A10E-CA500C84BEE7}" xr6:coauthVersionLast="47" xr6:coauthVersionMax="47" xr10:uidLastSave="{0CD9B209-BA6B-49F4-BB39-EE947FC9DD8E}"/>
  <workbookProtection workbookAlgorithmName="SHA-512" workbookHashValue="M7RWKxX9Wv56VP5jmZKUtO1FP0w2oTHCYVPVN0oJ2jJzgYCKkztwKHPOMY8i+hf5R5AA/JK1QarM1orzLRPjyA==" workbookSaltValue="ntVC5ShWSjBqRgFqcEgPBw==" workbookSpinCount="100000" lockStructure="1"/>
  <bookViews>
    <workbookView xWindow="1530" yWindow="17460" windowWidth="19890" windowHeight="14025" xr2:uid="{00000000-000D-0000-FFFF-FFFF00000000}"/>
  </bookViews>
  <sheets>
    <sheet name="COVER" sheetId="2" r:id="rId1"/>
    <sheet name="Financials" sheetId="6" r:id="rId2"/>
    <sheet name="Residual Earnings" sheetId="7" r:id="rId3"/>
  </sheets>
  <definedNames>
    <definedName name="_xlchart.v1.0" hidden="1">'Residual Earnings'!$G$38:$G$40</definedName>
    <definedName name="_xlchart.v1.1" hidden="1">'Residual Earnings'!$J$36</definedName>
    <definedName name="_xlchart.v1.2" hidden="1">'Residual Earnings'!$J$38:$J$40</definedName>
    <definedName name="_xlchart.v1.3" hidden="1">'Residual Earnings'!$G$38:$G$40</definedName>
    <definedName name="_xlchart.v1.4" hidden="1">'Residual Earnings'!$J$36</definedName>
    <definedName name="_xlchart.v1.5" hidden="1">'Residual Earnings'!$J$38:$J$40</definedName>
    <definedName name="asdf" hidden="1">#REF!</definedName>
    <definedName name="BFRT_hsaocnryapfgkrbys17g" hidden="1">#REF!</definedName>
    <definedName name="SheetState" hidden="1">"'-1:0:0:0:0:0:-1:-1:-1:0:-1:0:0:0:0:-1:0:-1:0:-1:0:-1:0:0:-1:0:-1:0:-1:0:-1:0:-1:0:-1:0:2:-1:0:0"</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 l="1"/>
  <c r="H11" i="7" s="1"/>
  <c r="F9" i="7"/>
  <c r="G11" i="7" s="1"/>
  <c r="H9" i="7"/>
  <c r="G7" i="7"/>
  <c r="F7" i="7"/>
  <c r="B11" i="7"/>
  <c r="H7" i="7"/>
  <c r="H12" i="7" l="1"/>
  <c r="D40" i="7"/>
  <c r="D44" i="7" s="1"/>
  <c r="D25" i="7"/>
  <c r="I9" i="7"/>
  <c r="J9" i="7" s="1"/>
  <c r="D27" i="7"/>
  <c r="J38" i="7" s="1"/>
  <c r="I10" i="7"/>
  <c r="I11" i="7" s="1"/>
  <c r="I12" i="7" l="1"/>
  <c r="D39" i="7"/>
  <c r="D43" i="7" s="1"/>
  <c r="D28" i="7"/>
  <c r="J10" i="7"/>
  <c r="J11" i="7" s="1"/>
  <c r="F9" i="2"/>
  <c r="J12" i="7" l="1"/>
  <c r="D36" i="7"/>
  <c r="D30" i="7"/>
  <c r="D29" i="7"/>
  <c r="D38" i="7" l="1"/>
  <c r="D32" i="7"/>
  <c r="D42" i="7" l="1"/>
  <c r="J40" i="7" s="1"/>
  <c r="J39" i="7"/>
  <c r="J42" i="7"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<sst xmlns="http://schemas.openxmlformats.org/spreadsheetml/2006/main" count="222" uniqueCount="183">
  <si>
    <t>DISCLAIMER</t>
  </si>
  <si>
    <t>All Rights Reserved</t>
  </si>
  <si>
    <t>The provided information by StableBread and its affiliates is for educational purposes only, not an offer to buy or sell securities. While efforts are made to ensure accuracy, third-party data sources and assumptions may contain errors or be outdated. StableBread, its associates, or clients might have interests in discussed securities. Users should conduct their own due diligence. StableBread isn't liable for any damages arising from the use of its tools. Past performance does not guarantee future results.</t>
  </si>
  <si>
    <t>Fiscal Years</t>
  </si>
  <si>
    <t>Gross Profit</t>
  </si>
  <si>
    <t>Total Current Assets</t>
  </si>
  <si>
    <t>Goodwill</t>
  </si>
  <si>
    <t>Total Assets</t>
  </si>
  <si>
    <t>Dec '21</t>
  </si>
  <si>
    <t>Dec '22</t>
  </si>
  <si>
    <t>Dec '23</t>
  </si>
  <si>
    <t>LTM</t>
  </si>
  <si>
    <t>(USD in Millions, except per-share data)</t>
  </si>
  <si>
    <t>Assets</t>
  </si>
  <si>
    <t>Balance Sheet</t>
  </si>
  <si>
    <t>Cash Flow Statement</t>
  </si>
  <si>
    <t>Dec '17</t>
  </si>
  <si>
    <t>Dec '16</t>
  </si>
  <si>
    <t>Cash and Cash Equivalents</t>
  </si>
  <si>
    <t>Trade Payables</t>
  </si>
  <si>
    <t>Debt</t>
  </si>
  <si>
    <t>Other Liabilities</t>
  </si>
  <si>
    <t>Operating Expenses</t>
  </si>
  <si>
    <t>Current Assets</t>
  </si>
  <si>
    <t>INCOME STATEMENT</t>
  </si>
  <si>
    <t>FINANCIAL STATEMENTS (RACE)</t>
  </si>
  <si>
    <t>Dec '15</t>
  </si>
  <si>
    <t>Dec '18</t>
  </si>
  <si>
    <t>Dec '19</t>
  </si>
  <si>
    <t>Dec '20</t>
  </si>
  <si>
    <t>Dec '24</t>
  </si>
  <si>
    <t>Net Revenues</t>
  </si>
  <si>
    <t>Cost of Sales</t>
  </si>
  <si>
    <t>Selling, General and Administrative Costs</t>
  </si>
  <si>
    <t>Research and Development Costs</t>
  </si>
  <si>
    <t>Other Expenses/(Income), Net</t>
  </si>
  <si>
    <t>Other Expenses, Net</t>
  </si>
  <si>
    <t>Operating Profit</t>
  </si>
  <si>
    <t>Result from Investments</t>
  </si>
  <si>
    <t>Financial Income</t>
  </si>
  <si>
    <t>Financial Expenses, Net</t>
  </si>
  <si>
    <t>Net Financial Income/(Expenses)</t>
  </si>
  <si>
    <t>Financial Expenses</t>
  </si>
  <si>
    <t>Profit Before Taxes</t>
  </si>
  <si>
    <t>Income Tax Expense</t>
  </si>
  <si>
    <t>Net Profit</t>
  </si>
  <si>
    <t>Non-Controlling Interests</t>
  </si>
  <si>
    <t>Owners of the Parent</t>
  </si>
  <si>
    <t>Dec '12</t>
  </si>
  <si>
    <t>Dec '13</t>
  </si>
  <si>
    <t>Dec '14</t>
  </si>
  <si>
    <t>Basic and Diluted Earnings per Common Share</t>
  </si>
  <si>
    <t>Basic Earnings per Common Share</t>
  </si>
  <si>
    <t>Diluted Earnings per Common Share</t>
  </si>
  <si>
    <t>Intangible Assets</t>
  </si>
  <si>
    <t>Property, Plant and Equipment</t>
  </si>
  <si>
    <t>Investments and Other Financial Assets</t>
  </si>
  <si>
    <t>Deferred Tax Assets</t>
  </si>
  <si>
    <t>Total Non-Current Assets</t>
  </si>
  <si>
    <t>Inventories</t>
  </si>
  <si>
    <t>Trade Receivables</t>
  </si>
  <si>
    <t>Receivables from Financing Activities</t>
  </si>
  <si>
    <t>Tax Receivables</t>
  </si>
  <si>
    <t>Other Current Assets</t>
  </si>
  <si>
    <t>Current Financial Assets</t>
  </si>
  <si>
    <t>Deposits in FCA Group Cash Management Pools</t>
  </si>
  <si>
    <t>Equity Attributable to Owners of the Parent</t>
  </si>
  <si>
    <t>Total Equity</t>
  </si>
  <si>
    <t>Employee Benefits</t>
  </si>
  <si>
    <t>Provisions</t>
  </si>
  <si>
    <t>Deferred Tax Liabilities</t>
  </si>
  <si>
    <t>Other Financial Liabilities</t>
  </si>
  <si>
    <t>Tax Payables</t>
  </si>
  <si>
    <t>Total Equity and Liabilities</t>
  </si>
  <si>
    <t>Non-Current Assets</t>
  </si>
  <si>
    <t>Equity and Liabilities</t>
  </si>
  <si>
    <t>Equity</t>
  </si>
  <si>
    <t>Liabilities</t>
  </si>
  <si>
    <t>Cash and Cash Equivalents at the Beginning of the Period</t>
  </si>
  <si>
    <t>Cash and Cash Equivalents at Beginning of the Year</t>
  </si>
  <si>
    <t>Amortization and Depreciation</t>
  </si>
  <si>
    <t>Provision Accruals</t>
  </si>
  <si>
    <t>Other Non-Cash Expenses, Net</t>
  </si>
  <si>
    <t>Net Gains on Disposal of Property, Plant and Equipment and Intangible Assets</t>
  </si>
  <si>
    <t>Change in Inventories</t>
  </si>
  <si>
    <t>Change in Trade Receivables</t>
  </si>
  <si>
    <t>Change in Trade Payables</t>
  </si>
  <si>
    <t>Change in Receivables from Financing Activities</t>
  </si>
  <si>
    <t>Change in Other Operating Assets and Liabilities</t>
  </si>
  <si>
    <t>Finance Income Received</t>
  </si>
  <si>
    <t>Finance Costs Paid</t>
  </si>
  <si>
    <t>Income Tax Paid</t>
  </si>
  <si>
    <t>Total Cash Flows from Operating Activities</t>
  </si>
  <si>
    <t>Investments in Property, Plant and Equipment</t>
  </si>
  <si>
    <t>Investments in Joint Ventures</t>
  </si>
  <si>
    <t>Investments in Intangible Assets</t>
  </si>
  <si>
    <t>Change in Investments and Other Financial Assets</t>
  </si>
  <si>
    <t>Cash Acquired in Change in Scope of Consolidation</t>
  </si>
  <si>
    <t>Proceeds from the Sale of Property, Plant and Equipment and Intangible Assets</t>
  </si>
  <si>
    <t>Proceeds from Exercising the Delta Topco Option</t>
  </si>
  <si>
    <t>Proceeds from the Sale of a Majority Stake in FFS GmbH</t>
  </si>
  <si>
    <t>Proceeds from the Sale of Assets and Liabilities Related to Investment Properties</t>
  </si>
  <si>
    <t>Total Cash Flows Provided by Investing Activities</t>
  </si>
  <si>
    <t>Proceeds from Bank Borrowings</t>
  </si>
  <si>
    <t>Repayment of Bank Borrowings</t>
  </si>
  <si>
    <t>Net Change in Financial Liabilities with FCA Group</t>
  </si>
  <si>
    <t>Repayments of Bonds and Notes</t>
  </si>
  <si>
    <t>Net Change in Borrowings from Banks and Other Financial Institutions</t>
  </si>
  <si>
    <t>Proceeds from Bonds and Notes</t>
  </si>
  <si>
    <t>Repayment of Term Loan</t>
  </si>
  <si>
    <t>Repayment of Bridge Loan</t>
  </si>
  <si>
    <t>Net Change in Deposits in FCA Group Cash Management Pools and Financial Liabilities with FCA Group</t>
  </si>
  <si>
    <t>Repayments of Borrowings from Banks and Other Financial Institutions</t>
  </si>
  <si>
    <t>Proceeds from Borrowings from Banks and Other Financial Institutions</t>
  </si>
  <si>
    <t>Proceeds from Securitizations Net of Repayments</t>
  </si>
  <si>
    <t>Proceeds from Term Loan and Bridge Loan</t>
  </si>
  <si>
    <t>Net Change in Other Debt</t>
  </si>
  <si>
    <t>Net Change in Deposits in FCA Group Cash Management Pools</t>
  </si>
  <si>
    <t>Repayments of Securitizations</t>
  </si>
  <si>
    <t>Proceeds from Securitizations</t>
  </si>
  <si>
    <t>Repayments of Lease Liabilities</t>
  </si>
  <si>
    <t>Repayments of Other Debt</t>
  </si>
  <si>
    <t>Proceeds from Other Debt</t>
  </si>
  <si>
    <t>Dividends Paid to Owners of the Parent</t>
  </si>
  <si>
    <t>Cash Distribution of Reserves</t>
  </si>
  <si>
    <t>Dividends Paid to Non-Controlling Interest</t>
  </si>
  <si>
    <t>Acquisition of Non-Controlling Interest</t>
  </si>
  <si>
    <t>Change in Equity</t>
  </si>
  <si>
    <t>Dividends Paid to Non-Controlling Interests</t>
  </si>
  <si>
    <t>Share Repurchases</t>
  </si>
  <si>
    <t>Total Cash Flows from Financing Activities</t>
  </si>
  <si>
    <t>Total Cash Flows Provided by Financing Activities</t>
  </si>
  <si>
    <t>Translation Exchange Differences</t>
  </si>
  <si>
    <t>Total Change in Cash and Cash Equivalents</t>
  </si>
  <si>
    <t>Cash and Cash Equivalents at End of the Year</t>
  </si>
  <si>
    <t>Cash and Cash Equivalents at the End of the Period</t>
  </si>
  <si>
    <t>Cash Flows From Operating Activities</t>
  </si>
  <si>
    <t>Cash Flows Provided By Investing Activities</t>
  </si>
  <si>
    <t>Cash Flows Provided By Financing Activities</t>
  </si>
  <si>
    <t>Cash Flows From Financing Activities</t>
  </si>
  <si>
    <t>Dec '25E</t>
  </si>
  <si>
    <t>Dec '24A</t>
  </si>
  <si>
    <t>Dec '26E</t>
  </si>
  <si>
    <t>Residual Earnings Valuation</t>
  </si>
  <si>
    <t>Current Stock Price</t>
  </si>
  <si>
    <r>
      <t>B</t>
    </r>
    <r>
      <rPr>
        <vertAlign val="subscript"/>
        <sz val="10"/>
        <color theme="1"/>
        <rFont val="Karla"/>
      </rPr>
      <t>0</t>
    </r>
  </si>
  <si>
    <t>Formulas</t>
  </si>
  <si>
    <t>CV (no-growth)</t>
  </si>
  <si>
    <t>Growth %</t>
  </si>
  <si>
    <t>Price-to-Book (P/B) Ratio</t>
  </si>
  <si>
    <r>
      <t>ROE</t>
    </r>
    <r>
      <rPr>
        <vertAlign val="subscript"/>
        <sz val="8"/>
        <color theme="1"/>
        <rFont val="Karla"/>
      </rPr>
      <t>t</t>
    </r>
    <r>
      <rPr>
        <sz val="8"/>
        <color theme="1"/>
        <rFont val="Karla"/>
      </rPr>
      <t xml:space="preserve"> = EPS</t>
    </r>
    <r>
      <rPr>
        <vertAlign val="subscript"/>
        <sz val="8"/>
        <color theme="1"/>
        <rFont val="Karla"/>
      </rPr>
      <t>t</t>
    </r>
    <r>
      <rPr>
        <sz val="8"/>
        <color theme="1"/>
        <rFont val="Karla"/>
      </rPr>
      <t xml:space="preserve"> / BPS</t>
    </r>
    <r>
      <rPr>
        <vertAlign val="subscript"/>
        <sz val="8"/>
        <color theme="1"/>
        <rFont val="Karla"/>
      </rPr>
      <t>t-1</t>
    </r>
  </si>
  <si>
    <r>
      <t>RE</t>
    </r>
    <r>
      <rPr>
        <vertAlign val="subscript"/>
        <sz val="8"/>
        <color theme="1"/>
        <rFont val="Karla"/>
      </rPr>
      <t>t</t>
    </r>
    <r>
      <rPr>
        <sz val="8"/>
        <color theme="1"/>
        <rFont val="Karla"/>
      </rPr>
      <t xml:space="preserve"> = EPS</t>
    </r>
    <r>
      <rPr>
        <vertAlign val="subscript"/>
        <sz val="8"/>
        <color theme="1"/>
        <rFont val="Karla"/>
      </rPr>
      <t>t</t>
    </r>
    <r>
      <rPr>
        <sz val="8"/>
        <color theme="1"/>
        <rFont val="Karla"/>
      </rPr>
      <t xml:space="preserve"> - (r × BPS</t>
    </r>
    <r>
      <rPr>
        <vertAlign val="subscript"/>
        <sz val="8"/>
        <color theme="1"/>
        <rFont val="Karla"/>
      </rPr>
      <t>t-1</t>
    </r>
    <r>
      <rPr>
        <sz val="8"/>
        <color theme="1"/>
        <rFont val="Karla"/>
      </rPr>
      <t>) = (ROE</t>
    </r>
    <r>
      <rPr>
        <vertAlign val="subscript"/>
        <sz val="8"/>
        <color theme="1"/>
        <rFont val="Karla"/>
      </rPr>
      <t>t</t>
    </r>
    <r>
      <rPr>
        <sz val="8"/>
        <color theme="1"/>
        <rFont val="Karla"/>
      </rPr>
      <t xml:space="preserve"> - r) × BPS</t>
    </r>
    <r>
      <rPr>
        <vertAlign val="subscript"/>
        <sz val="8"/>
        <color theme="1"/>
        <rFont val="Karla"/>
      </rPr>
      <t>t-1</t>
    </r>
  </si>
  <si>
    <r>
      <t>BPS</t>
    </r>
    <r>
      <rPr>
        <vertAlign val="subscript"/>
        <sz val="8"/>
        <color theme="1"/>
        <rFont val="Karla"/>
      </rPr>
      <t>t</t>
    </r>
    <r>
      <rPr>
        <sz val="8"/>
        <color theme="1"/>
        <rFont val="Karla"/>
      </rPr>
      <t xml:space="preserve"> = BPS</t>
    </r>
    <r>
      <rPr>
        <vertAlign val="subscript"/>
        <sz val="8"/>
        <color theme="1"/>
        <rFont val="Karla"/>
      </rPr>
      <t>t-1</t>
    </r>
    <r>
      <rPr>
        <sz val="8"/>
        <color theme="1"/>
        <rFont val="Karla"/>
      </rPr>
      <t xml:space="preserve"> + (EPS</t>
    </r>
    <r>
      <rPr>
        <vertAlign val="subscript"/>
        <sz val="8"/>
        <color theme="1"/>
        <rFont val="Karla"/>
      </rPr>
      <t xml:space="preserve">t </t>
    </r>
    <r>
      <rPr>
        <sz val="8"/>
        <color theme="1"/>
        <rFont val="Karla"/>
      </rPr>
      <t xml:space="preserve"> - DPS</t>
    </r>
    <r>
      <rPr>
        <vertAlign val="subscript"/>
        <sz val="8"/>
        <color theme="1"/>
        <rFont val="Karla"/>
      </rPr>
      <t>t</t>
    </r>
    <r>
      <rPr>
        <sz val="8"/>
        <color theme="1"/>
        <rFont val="Karla"/>
      </rPr>
      <t>)</t>
    </r>
  </si>
  <si>
    <r>
      <t>V</t>
    </r>
    <r>
      <rPr>
        <b/>
        <vertAlign val="subscript"/>
        <sz val="10"/>
        <color theme="1"/>
        <rFont val="Karla"/>
      </rPr>
      <t>0</t>
    </r>
    <r>
      <rPr>
        <b/>
        <vertAlign val="superscript"/>
        <sz val="10"/>
        <color theme="1"/>
        <rFont val="Karla"/>
      </rPr>
      <t>NG</t>
    </r>
    <r>
      <rPr>
        <b/>
        <sz val="10"/>
        <color theme="1"/>
        <rFont val="Karla"/>
      </rPr>
      <t xml:space="preserve"> (2-Year)</t>
    </r>
  </si>
  <si>
    <r>
      <t>V</t>
    </r>
    <r>
      <rPr>
        <b/>
        <vertAlign val="subscript"/>
        <sz val="10"/>
        <color theme="1"/>
        <rFont val="Karla"/>
      </rPr>
      <t>0</t>
    </r>
    <r>
      <rPr>
        <b/>
        <vertAlign val="superscript"/>
        <sz val="10"/>
        <color theme="1"/>
        <rFont val="Karla"/>
      </rPr>
      <t>NG</t>
    </r>
    <r>
      <rPr>
        <b/>
        <sz val="10"/>
        <color theme="1"/>
        <rFont val="Karla"/>
      </rPr>
      <t xml:space="preserve"> (1-Year)</t>
    </r>
  </si>
  <si>
    <t>Value From Growth (2-Year)</t>
  </si>
  <si>
    <r>
      <t>V</t>
    </r>
    <r>
      <rPr>
        <b/>
        <vertAlign val="subscript"/>
        <sz val="10"/>
        <color theme="1"/>
        <rFont val="Karla"/>
      </rPr>
      <t>0</t>
    </r>
    <r>
      <rPr>
        <b/>
        <vertAlign val="superscript"/>
        <sz val="10"/>
        <color theme="1"/>
        <rFont val="Karla"/>
      </rPr>
      <t>NG</t>
    </r>
    <r>
      <rPr>
        <b/>
        <sz val="10"/>
        <color theme="1"/>
        <rFont val="Karla"/>
      </rPr>
      <t xml:space="preserve"> (Current)</t>
    </r>
  </si>
  <si>
    <t>Residual Earnings Growth Rate</t>
  </si>
  <si>
    <t>Value From Growth (1-Year)</t>
  </si>
  <si>
    <t>Value From Growth (Current)</t>
  </si>
  <si>
    <t>Book Value</t>
  </si>
  <si>
    <t>LT Growth Value</t>
  </si>
  <si>
    <t>ST Acct Value</t>
  </si>
  <si>
    <t>Total (Stock Price)</t>
  </si>
  <si>
    <t>2-Year</t>
  </si>
  <si>
    <t>Return on Equity (ROE)</t>
  </si>
  <si>
    <t>Book Value Per Share (BPS)</t>
  </si>
  <si>
    <t>Dividends Per Share (DPS)</t>
  </si>
  <si>
    <t>Earnings Per Share (EPS)</t>
  </si>
  <si>
    <t>BPS = Book Value / Shares Outstanding</t>
  </si>
  <si>
    <t>Select Comparison:</t>
  </si>
  <si>
    <t>Dec '23A</t>
  </si>
  <si>
    <t>Dec '22A</t>
  </si>
  <si>
    <r>
      <t>V</t>
    </r>
    <r>
      <rPr>
        <b/>
        <vertAlign val="subscript"/>
        <sz val="10"/>
        <color theme="1"/>
        <rFont val="Karla"/>
      </rPr>
      <t>0</t>
    </r>
  </si>
  <si>
    <r>
      <t>PV(RE</t>
    </r>
    <r>
      <rPr>
        <vertAlign val="subscript"/>
        <sz val="10"/>
        <color theme="1"/>
        <rFont val="Karla"/>
      </rPr>
      <t>1</t>
    </r>
    <r>
      <rPr>
        <sz val="10"/>
        <color theme="1"/>
        <rFont val="Karla"/>
      </rPr>
      <t>)</t>
    </r>
  </si>
  <si>
    <r>
      <t>PV(RE</t>
    </r>
    <r>
      <rPr>
        <vertAlign val="subscript"/>
        <sz val="10"/>
        <color theme="1"/>
        <rFont val="Karla"/>
      </rPr>
      <t>2</t>
    </r>
    <r>
      <rPr>
        <sz val="10"/>
        <color theme="1"/>
        <rFont val="Karla"/>
      </rPr>
      <t>)</t>
    </r>
  </si>
  <si>
    <r>
      <t>PV(CV</t>
    </r>
    <r>
      <rPr>
        <vertAlign val="subscript"/>
        <sz val="10"/>
        <color theme="1"/>
        <rFont val="Karla"/>
      </rPr>
      <t>2</t>
    </r>
    <r>
      <rPr>
        <sz val="10"/>
        <color theme="1"/>
        <rFont val="Karla"/>
      </rPr>
      <t>)</t>
    </r>
  </si>
  <si>
    <t>No-Growth Valuation</t>
  </si>
  <si>
    <t>No-Growth Value</t>
  </si>
  <si>
    <t>Market's Price for Growth</t>
  </si>
  <si>
    <t>Implied Growth</t>
  </si>
  <si>
    <t>Market Price</t>
  </si>
  <si>
    <t>Residual Earnings Valuation (RACE)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</si>
</sst>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0.0%"/>
    <numFmt numFmtId="165" formatCode="mm/dd/yyyy"/>
    <numFmt numFmtId="166" formatCode="_(* #,##0.00_);_(* \(#,##0.00\);_(* &quot;-&quot;_);_(@_)"/>
    <numFmt numFmtId="167" formatCode="_(* #,##0.0_);_(* \(#,##0.0\);_(* &quot;-&quot;_);_(@_)"/>
    <numFmt numFmtId="168" formatCode="#0.0\x"/>
  </numFmts>
  <fonts count="33" x14ac:knownFonts="1">
    <font>
      <sz val="11"/>
      <color theme="1"/>
      <name val="Calibri"/>
      <family val="2"/>
      <scheme val="minor"/>
    </font>
    <font>
      <sz val="10"/>
      <color theme="1"/>
      <name val="karla"/>
      <family val="2"/>
    </font>
    <font>
      <b/>
      <sz val="10"/>
      <color theme="0"/>
      <name val="karla"/>
      <family val="2"/>
    </font>
    <font>
      <b/>
      <sz val="16"/>
      <color theme="1"/>
      <name val="karla"/>
      <family val="2"/>
    </font>
    <font>
      <u/>
      <sz val="10"/>
      <color theme="10"/>
      <name val="karla"/>
      <family val="2"/>
    </font>
    <font>
      <b/>
      <sz val="12"/>
      <name val="Karla"/>
      <family val="2"/>
    </font>
    <font>
      <b/>
      <sz val="10"/>
      <name val="Karla"/>
      <family val="2"/>
    </font>
    <font>
      <b/>
      <sz val="14"/>
      <color theme="0"/>
      <name val="Karla"/>
      <family val="2"/>
    </font>
    <font>
      <sz val="10"/>
      <color rgb="FF363BE3"/>
      <name val="karla"/>
      <family val="2"/>
    </font>
    <font>
      <sz val="10"/>
      <color theme="0" tint="-0.24994659260841701"/>
      <name val="Karla"/>
      <family val="2"/>
    </font>
    <font>
      <u/>
      <sz val="11"/>
      <color theme="10"/>
      <name val="Calibri"/>
      <family val="2"/>
      <scheme val="minor"/>
    </font>
    <font>
      <sz val="11"/>
      <color theme="1"/>
      <name val="Calibri"/>
      <family val="2"/>
      <scheme val="minor"/>
    </font>
    <font>
      <b/>
      <sz val="10"/>
      <color theme="1"/>
      <name val="Karla"/>
    </font>
    <font>
      <sz val="10"/>
      <color theme="1"/>
      <name val="Karla"/>
    </font>
    <font>
      <sz val="10"/>
      <color theme="0"/>
      <name val="Karla"/>
    </font>
    <font>
      <b/>
      <sz val="10"/>
      <color theme="0"/>
      <name val="Karla"/>
    </font>
    <font>
      <b/>
      <sz val="14"/>
      <color theme="0"/>
      <name val="Karla"/>
    </font>
    <font>
      <u/>
      <sz val="10"/>
      <color theme="10"/>
      <name val="Karla"/>
    </font>
    <font>
      <sz val="12"/>
      <color theme="1"/>
      <name val="Calibri"/>
      <family val="2"/>
      <scheme val="minor"/>
    </font>
    <font>
      <sz val="10"/>
      <color theme="9" tint="-0.499984740745262"/>
      <name val="Karla"/>
    </font>
    <font>
      <b/>
      <sz val="10"/>
      <color theme="9" tint="-0.499984740745262"/>
      <name val="Karla"/>
    </font>
    <font>
      <b/>
      <sz val="10"/>
      <color rgb="FF363BE3"/>
      <name val="Karla"/>
    </font>
    <font>
      <i/>
      <sz val="10"/>
      <color theme="1"/>
      <name val="Karla"/>
    </font>
    <font>
      <b/>
      <sz val="10"/>
      <name val="Karla"/>
    </font>
    <font>
      <sz val="10"/>
      <name val="Karla"/>
    </font>
    <font>
      <b/>
      <u val="singleAccounting"/>
      <sz val="10"/>
      <color theme="0"/>
      <name val="Karla"/>
    </font>
    <font>
      <sz val="10"/>
      <color rgb="FF363BE3"/>
      <name val="Karla"/>
    </font>
    <font>
      <vertAlign val="subscript"/>
      <sz val="10"/>
      <color theme="1"/>
      <name val="Karla"/>
    </font>
    <font>
      <b/>
      <vertAlign val="subscript"/>
      <sz val="10"/>
      <color theme="1"/>
      <name val="Karla"/>
    </font>
    <font>
      <b/>
      <vertAlign val="superscript"/>
      <sz val="10"/>
      <color theme="1"/>
      <name val="Karla"/>
    </font>
    <font>
      <i/>
      <sz val="10"/>
      <name val="Karla"/>
    </font>
    <font>
      <sz val="8"/>
      <color theme="1"/>
      <name val="Karla"/>
    </font>
    <font>
      <vertAlign val="subscript"/>
      <sz val="8"/>
      <color theme="1"/>
      <name val="Karla"/>
    </font>
  </fonts>
  <fills count="10">
    <fill>
      <patternFill patternType="none"/>
    </fill>
    <fill>
      <patternFill patternType="gray125"/>
    </fill>
    <fill>
      <patternFill patternType="solid">
        <fgColor rgb="FFFAF9F8"/>
        <bgColor indexed="64"/>
      </patternFill>
    </fill>
    <fill>
      <patternFill patternType="solid">
        <fgColor rgb="FFF8EDD3"/>
        <bgColor indexed="64"/>
      </patternFill>
    </fill>
    <fill>
      <patternFill patternType="solid">
        <fgColor rgb="FFDAA520"/>
        <bgColor indexed="64"/>
      </patternFill>
    </fill>
    <fill>
      <patternFill patternType="solid">
        <fgColor rgb="FFFDF9F1"/>
        <bgColor indexed="64"/>
      </patternFill>
    </fill>
    <fill>
      <patternFill patternType="solid">
        <fgColor rgb="FFFFFCCA"/>
        <bgColor indexed="64"/>
      </patternFill>
    </fill>
    <fill>
      <patternFill patternType="solid">
        <fgColor theme="2"/>
        <bgColor indexed="64"/>
      </patternFill>
    </fill>
    <fill>
      <patternFill patternType="solid">
        <fgColor rgb="FFE6BF66"/>
        <bgColor indexed="64"/>
      </patternFill>
    </fill>
    <fill>
      <patternFill patternType="lightUp"/>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DAA520"/>
      </left>
      <right style="thin">
        <color rgb="FFDAA520"/>
      </right>
      <top style="thin">
        <color rgb="FFDAA520"/>
      </top>
      <bottom style="thin">
        <color rgb="FFDAA520"/>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C8C4B8"/>
      </left>
      <right style="thin">
        <color rgb="FFC8C4B8"/>
      </right>
      <top style="thin">
        <color rgb="FFC8C4B8"/>
      </top>
      <bottom style="thin">
        <color rgb="FFC8C4B8"/>
      </bottom>
      <diagonal/>
    </border>
    <border>
      <left/>
      <right style="thin">
        <color rgb="FFC8C4B8"/>
      </right>
      <top style="thin">
        <color rgb="FFC8C4B8"/>
      </top>
      <bottom style="thin">
        <color rgb="FFC8C4B8"/>
      </bottom>
      <diagonal/>
    </border>
    <border>
      <left style="thin">
        <color rgb="FFC8C4B8"/>
      </left>
      <right style="dotted">
        <color indexed="64"/>
      </right>
      <top style="thin">
        <color rgb="FFC8C4B8"/>
      </top>
      <bottom style="thin">
        <color rgb="FFC8C4B8"/>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style="thin">
        <color rgb="FFC8C4B8"/>
      </right>
      <top style="thin">
        <color rgb="FFC8C4B8"/>
      </top>
      <bottom style="thin">
        <color rgb="FFC8C4B8"/>
      </bottom>
      <diagonal/>
    </border>
    <border>
      <left style="thin">
        <color rgb="FFC8C4B8"/>
      </left>
      <right/>
      <top style="thin">
        <color rgb="FFC8C4B8"/>
      </top>
      <bottom style="thin">
        <color rgb="FFC8C4B8"/>
      </bottom>
      <diagonal/>
    </border>
    <border>
      <left/>
      <right/>
      <top style="thin">
        <color rgb="FFC8C4B8"/>
      </top>
      <bottom style="thin">
        <color rgb="FFC8C4B8"/>
      </bottom>
      <diagonal/>
    </border>
    <border>
      <left style="dotted">
        <color indexed="64"/>
      </left>
      <right/>
      <top style="thin">
        <color rgb="FFC8C4B8"/>
      </top>
      <bottom style="thin">
        <color rgb="FFC8C4B8"/>
      </bottom>
      <diagonal/>
    </border>
    <border>
      <left style="dotted">
        <color indexed="64"/>
      </left>
      <right/>
      <top/>
      <bottom/>
      <diagonal/>
    </border>
  </borders>
  <cellStyleXfs count="17">
    <xf numFmtId="0" fontId="0" fillId="0" borderId="0"/>
    <xf numFmtId="0" fontId="1" fillId="0" borderId="0"/>
    <xf numFmtId="0" fontId="4" fillId="0" borderId="0" applyNumberFormat="0" applyFill="0" applyBorder="0" applyAlignment="0" applyProtection="0"/>
    <xf numFmtId="0" fontId="2" fillId="4" borderId="0" applyNumberFormat="0" applyFont="0" applyBorder="0" applyAlignment="0">
      <alignment horizontal="center"/>
    </xf>
    <xf numFmtId="0" fontId="6" fillId="5" borderId="0" applyNumberFormat="0" applyFont="0" applyBorder="0" applyAlignment="0">
      <alignment horizontal="center"/>
    </xf>
    <xf numFmtId="0" fontId="8" fillId="6" borderId="9" applyNumberFormat="0" applyAlignment="0" applyProtection="0">
      <alignment horizontal="center"/>
      <protection locked="0"/>
    </xf>
    <xf numFmtId="0" fontId="8" fillId="2" borderId="9" applyNumberFormat="0" applyAlignment="0" applyProtection="0">
      <alignment horizontal="center"/>
    </xf>
    <xf numFmtId="0" fontId="1" fillId="0" borderId="0" applyNumberFormat="0">
      <alignment horizontal="center"/>
    </xf>
    <xf numFmtId="0" fontId="8" fillId="0" borderId="0" applyNumberFormat="0">
      <alignment horizontal="center"/>
      <protection locked="0"/>
    </xf>
    <xf numFmtId="0" fontId="4" fillId="0" borderId="0">
      <alignment horizontal="center"/>
    </xf>
    <xf numFmtId="0" fontId="9" fillId="7" borderId="0" applyNumberFormat="0">
      <alignment horizontal="center"/>
    </xf>
    <xf numFmtId="0" fontId="1" fillId="2" borderId="0">
      <alignment horizontal="center"/>
    </xf>
    <xf numFmtId="0" fontId="10" fillId="0" borderId="0" applyNumberForma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0" fontId="18" fillId="0" borderId="0"/>
    <xf numFmtId="43" fontId="11" fillId="0" borderId="0" applyFont="0" applyFill="0" applyBorder="0" applyAlignment="0" applyProtection="0"/>
  </cellStyleXfs>
  <cellXfs count="139">
    <xf numFmtId="0" fontId="0" fillId="0" borderId="0" xfId="0"/>
    <xf numFmtId="0" fontId="1" fillId="0" borderId="0" xfId="1"/>
    <xf numFmtId="0" fontId="1" fillId="0" borderId="0" xfId="1" applyAlignment="1">
      <alignment vertical="center"/>
    </xf>
    <xf numFmtId="0" fontId="1" fillId="2" borderId="1" xfId="1" applyFill="1" applyBorder="1"/>
    <xf numFmtId="0" fontId="1" fillId="2" borderId="2" xfId="1" applyFill="1" applyBorder="1"/>
    <xf numFmtId="0" fontId="1" fillId="2" borderId="3" xfId="1" applyFill="1" applyBorder="1"/>
    <xf numFmtId="0" fontId="1" fillId="2" borderId="4" xfId="1" applyFill="1" applyBorder="1" applyAlignment="1">
      <alignment vertical="center"/>
    </xf>
    <xf numFmtId="0" fontId="1" fillId="2" borderId="5" xfId="1" applyFill="1" applyBorder="1" applyAlignment="1">
      <alignment vertical="center"/>
    </xf>
    <xf numFmtId="0" fontId="1" fillId="2" borderId="4" xfId="1" applyFill="1" applyBorder="1"/>
    <xf numFmtId="0" fontId="1" fillId="2" borderId="0" xfId="1" applyFill="1"/>
    <xf numFmtId="0" fontId="1" fillId="2" borderId="5" xfId="1" applyFill="1" applyBorder="1"/>
    <xf numFmtId="14" fontId="1" fillId="2" borderId="0" xfId="1" applyNumberFormat="1" applyFill="1"/>
    <xf numFmtId="0" fontId="5" fillId="2" borderId="0" xfId="3" applyFont="1" applyFill="1" applyAlignment="1">
      <alignment horizontal="centerContinuous" vertical="center"/>
    </xf>
    <xf numFmtId="0" fontId="6" fillId="2" borderId="0" xfId="3" applyFont="1" applyFill="1" applyAlignment="1">
      <alignment horizontal="centerContinuous" vertical="center"/>
    </xf>
    <xf numFmtId="0" fontId="6" fillId="2" borderId="0" xfId="3" quotePrefix="1" applyFont="1" applyFill="1" applyAlignment="1">
      <alignment horizontal="centerContinuous" vertical="center"/>
    </xf>
    <xf numFmtId="0" fontId="1" fillId="2" borderId="6" xfId="1" applyFill="1" applyBorder="1"/>
    <xf numFmtId="0" fontId="1" fillId="2" borderId="7" xfId="1" applyFill="1" applyBorder="1" applyAlignment="1">
      <alignment vertical="center" wrapText="1"/>
    </xf>
    <xf numFmtId="0" fontId="1" fillId="2" borderId="8" xfId="1" applyFill="1" applyBorder="1"/>
    <xf numFmtId="0" fontId="7" fillId="4" borderId="0" xfId="3" applyFont="1" applyBorder="1" applyAlignment="1">
      <alignment horizontal="left"/>
    </xf>
    <xf numFmtId="0" fontId="2" fillId="4" borderId="0" xfId="3" applyFont="1" applyBorder="1" applyAlignment="1">
      <alignment horizontal="left"/>
    </xf>
    <xf numFmtId="0" fontId="1" fillId="0" borderId="0" xfId="0" applyFont="1"/>
    <xf numFmtId="0" fontId="13" fillId="0" borderId="0" xfId="0" applyFont="1"/>
    <xf numFmtId="0" fontId="12" fillId="0" borderId="0" xfId="0" applyFont="1"/>
    <xf numFmtId="0" fontId="13" fillId="5" borderId="0" xfId="0" applyFont="1" applyFill="1"/>
    <xf numFmtId="0" fontId="14" fillId="4" borderId="0" xfId="3" applyFont="1" applyBorder="1" applyAlignment="1">
      <alignment horizontal="left"/>
    </xf>
    <xf numFmtId="0" fontId="15" fillId="8" borderId="0" xfId="0" applyFont="1" applyFill="1" applyAlignment="1">
      <alignment horizontal="left" vertical="center"/>
    </xf>
    <xf numFmtId="0" fontId="15" fillId="8" borderId="0" xfId="0" applyFont="1" applyFill="1" applyAlignment="1">
      <alignment horizontal="right" vertical="center"/>
    </xf>
    <xf numFmtId="0" fontId="12" fillId="2" borderId="0" xfId="0" applyFont="1" applyFill="1"/>
    <xf numFmtId="0" fontId="13" fillId="2" borderId="0" xfId="0" applyFont="1" applyFill="1"/>
    <xf numFmtId="0" fontId="13" fillId="4" borderId="0" xfId="3" applyFont="1" applyBorder="1" applyAlignment="1"/>
    <xf numFmtId="0" fontId="16" fillId="4" borderId="0" xfId="3" applyFont="1" applyBorder="1" applyAlignment="1">
      <alignment horizontal="left"/>
    </xf>
    <xf numFmtId="0" fontId="15" fillId="4" borderId="0" xfId="3" applyFont="1" applyBorder="1" applyAlignment="1">
      <alignment horizontal="left"/>
    </xf>
    <xf numFmtId="41" fontId="13" fillId="0" borderId="0" xfId="14" applyNumberFormat="1" applyFont="1" applyAlignment="1">
      <alignment horizontal="right"/>
    </xf>
    <xf numFmtId="165" fontId="15" fillId="8" borderId="0" xfId="0" applyNumberFormat="1" applyFont="1" applyFill="1" applyAlignment="1">
      <alignment horizontal="right"/>
    </xf>
    <xf numFmtId="0" fontId="12" fillId="0" borderId="12" xfId="0" applyFont="1" applyBorder="1"/>
    <xf numFmtId="0" fontId="13" fillId="0" borderId="11" xfId="0" applyFont="1" applyBorder="1"/>
    <xf numFmtId="41" fontId="13" fillId="2" borderId="0" xfId="14" applyNumberFormat="1" applyFont="1" applyFill="1" applyAlignment="1">
      <alignment horizontal="right"/>
    </xf>
    <xf numFmtId="0" fontId="13" fillId="2" borderId="0" xfId="0" applyFont="1" applyFill="1" applyAlignment="1">
      <alignment horizontal="left" indent="2"/>
    </xf>
    <xf numFmtId="0" fontId="13" fillId="0" borderId="0" xfId="0" applyFont="1" applyAlignment="1">
      <alignment horizontal="center"/>
    </xf>
    <xf numFmtId="0" fontId="13" fillId="2" borderId="0" xfId="0" applyFont="1" applyFill="1" applyAlignment="1">
      <alignment horizontal="center"/>
    </xf>
    <xf numFmtId="0" fontId="22" fillId="0" borderId="0" xfId="0" applyFont="1" applyAlignment="1">
      <alignment horizontal="left" indent="1"/>
    </xf>
    <xf numFmtId="164" fontId="13" fillId="2" borderId="0" xfId="13" applyNumberFormat="1" applyFont="1" applyFill="1" applyAlignment="1">
      <alignment horizontal="center"/>
    </xf>
    <xf numFmtId="164" fontId="13" fillId="0" borderId="0" xfId="13" applyNumberFormat="1" applyFont="1" applyAlignment="1">
      <alignment horizontal="center"/>
    </xf>
    <xf numFmtId="43" fontId="13" fillId="0" borderId="0" xfId="0" applyNumberFormat="1" applyFont="1"/>
    <xf numFmtId="164" fontId="26" fillId="6" borderId="9" xfId="13" applyNumberFormat="1" applyFont="1" applyFill="1" applyBorder="1" applyAlignment="1" applyProtection="1">
      <alignment horizontal="right"/>
    </xf>
    <xf numFmtId="164" fontId="24" fillId="0" borderId="14" xfId="0" applyNumberFormat="1" applyFont="1" applyBorder="1"/>
    <xf numFmtId="164" fontId="26" fillId="0" borderId="16" xfId="0" applyNumberFormat="1" applyFont="1" applyBorder="1"/>
    <xf numFmtId="43" fontId="12" fillId="0" borderId="13" xfId="0" applyNumberFormat="1" applyFont="1" applyBorder="1"/>
    <xf numFmtId="166" fontId="8" fillId="6" borderId="9" xfId="5" applyNumberFormat="1" applyAlignment="1" applyProtection="1">
      <alignment horizontal="right"/>
    </xf>
    <xf numFmtId="166" fontId="26" fillId="0" borderId="14" xfId="0" applyNumberFormat="1" applyFont="1" applyBorder="1"/>
    <xf numFmtId="166" fontId="26" fillId="0" borderId="16" xfId="0" applyNumberFormat="1" applyFont="1" applyBorder="1"/>
    <xf numFmtId="43" fontId="12" fillId="0" borderId="13" xfId="0" applyNumberFormat="1" applyFont="1" applyBorder="1" applyAlignment="1">
      <alignment horizontal="center" vertical="center"/>
    </xf>
    <xf numFmtId="0" fontId="26" fillId="0" borderId="0" xfId="0" applyFont="1" applyAlignment="1">
      <alignment horizontal="center"/>
    </xf>
    <xf numFmtId="166" fontId="24" fillId="0" borderId="0" xfId="0" applyNumberFormat="1" applyFont="1" applyAlignment="1">
      <alignment horizontal="center"/>
    </xf>
    <xf numFmtId="0" fontId="13" fillId="0" borderId="17" xfId="0" applyFont="1" applyBorder="1"/>
    <xf numFmtId="0" fontId="13" fillId="0" borderId="18" xfId="0" applyFont="1" applyBorder="1"/>
    <xf numFmtId="0" fontId="13" fillId="0" borderId="20" xfId="0" applyFont="1" applyBorder="1"/>
    <xf numFmtId="0" fontId="13" fillId="0" borderId="21" xfId="0" applyFont="1" applyBorder="1"/>
    <xf numFmtId="166" fontId="24" fillId="0" borderId="22" xfId="0" applyNumberFormat="1" applyFont="1" applyBorder="1" applyAlignment="1">
      <alignment horizontal="center"/>
    </xf>
    <xf numFmtId="43" fontId="24" fillId="0" borderId="19" xfId="0" applyNumberFormat="1" applyFont="1" applyBorder="1" applyAlignment="1">
      <alignment horizontal="center"/>
    </xf>
    <xf numFmtId="164" fontId="13" fillId="0" borderId="0" xfId="13" applyNumberFormat="1" applyFont="1"/>
    <xf numFmtId="0" fontId="20" fillId="9" borderId="24" xfId="0" applyFont="1" applyFill="1" applyBorder="1"/>
    <xf numFmtId="164" fontId="30" fillId="0" borderId="14" xfId="0" applyNumberFormat="1" applyFont="1" applyBorder="1"/>
    <xf numFmtId="166" fontId="19" fillId="2" borderId="16" xfId="0" applyNumberFormat="1" applyFont="1" applyFill="1" applyBorder="1"/>
    <xf numFmtId="166" fontId="26" fillId="2" borderId="14" xfId="0" applyNumberFormat="1" applyFont="1" applyFill="1" applyBorder="1"/>
    <xf numFmtId="166" fontId="24" fillId="2" borderId="15" xfId="0" applyNumberFormat="1" applyFont="1" applyFill="1" applyBorder="1"/>
    <xf numFmtId="166" fontId="23" fillId="2" borderId="14" xfId="14" applyNumberFormat="1" applyFont="1" applyFill="1" applyBorder="1" applyAlignment="1">
      <alignment horizontal="right"/>
    </xf>
    <xf numFmtId="43" fontId="24" fillId="0" borderId="0" xfId="0" applyNumberFormat="1" applyFont="1" applyAlignment="1">
      <alignment horizontal="center"/>
    </xf>
    <xf numFmtId="168" fontId="24" fillId="0" borderId="0" xfId="0" applyNumberFormat="1" applyFont="1" applyAlignment="1">
      <alignment horizontal="right"/>
    </xf>
    <xf numFmtId="0" fontId="12" fillId="5" borderId="7" xfId="0" applyFont="1" applyFill="1" applyBorder="1"/>
    <xf numFmtId="0" fontId="13" fillId="5" borderId="7" xfId="0" applyFont="1" applyFill="1" applyBorder="1"/>
    <xf numFmtId="43" fontId="12" fillId="0" borderId="0" xfId="0" applyNumberFormat="1" applyFont="1"/>
    <xf numFmtId="166" fontId="23" fillId="2" borderId="23" xfId="14" applyNumberFormat="1" applyFont="1" applyFill="1" applyBorder="1" applyAlignment="1">
      <alignment horizontal="right"/>
    </xf>
    <xf numFmtId="43" fontId="12" fillId="0" borderId="0" xfId="0" applyNumberFormat="1" applyFont="1" applyAlignment="1">
      <alignment horizontal="center" vertical="center"/>
    </xf>
    <xf numFmtId="0" fontId="31" fillId="5" borderId="0" xfId="0" applyFont="1" applyFill="1"/>
    <xf numFmtId="166" fontId="24" fillId="0" borderId="15" xfId="0" applyNumberFormat="1" applyFont="1" applyBorder="1"/>
    <xf numFmtId="166" fontId="23" fillId="0" borderId="15" xfId="0" applyNumberFormat="1" applyFont="1" applyBorder="1"/>
    <xf numFmtId="0" fontId="24" fillId="0" borderId="24" xfId="0" applyFont="1" applyBorder="1"/>
    <xf numFmtId="0" fontId="13" fillId="0" borderId="25" xfId="0" applyFont="1" applyBorder="1"/>
    <xf numFmtId="0" fontId="23" fillId="0" borderId="24" xfId="0" applyFont="1" applyBorder="1"/>
    <xf numFmtId="0" fontId="21" fillId="2" borderId="9" xfId="6" applyFont="1" applyAlignment="1">
      <alignment horizontal="center"/>
    </xf>
    <xf numFmtId="43" fontId="25" fillId="8" borderId="0" xfId="16" applyFont="1" applyFill="1" applyAlignment="1">
      <alignment horizontal="center" vertical="center"/>
    </xf>
    <xf numFmtId="166" fontId="19" fillId="2" borderId="24" xfId="0" applyNumberFormat="1" applyFont="1" applyFill="1" applyBorder="1"/>
    <xf numFmtId="166" fontId="26" fillId="0" borderId="24" xfId="0" applyNumberFormat="1" applyFont="1" applyBorder="1"/>
    <xf numFmtId="164" fontId="26" fillId="0" borderId="24" xfId="0" applyNumberFormat="1" applyFont="1" applyBorder="1"/>
    <xf numFmtId="166" fontId="23" fillId="2" borderId="26" xfId="14" applyNumberFormat="1" applyFont="1" applyFill="1" applyBorder="1" applyAlignment="1">
      <alignment horizontal="right"/>
    </xf>
    <xf numFmtId="164" fontId="30" fillId="0" borderId="24" xfId="0" applyNumberFormat="1" applyFont="1" applyBorder="1"/>
    <xf numFmtId="0" fontId="15" fillId="8" borderId="27" xfId="0" applyFont="1" applyFill="1" applyBorder="1" applyAlignment="1">
      <alignment horizontal="right" vertical="center"/>
    </xf>
    <xf numFmtId="0" fontId="13" fillId="0" borderId="27" xfId="0" applyFont="1" applyBorder="1"/>
    <xf numFmtId="166" fontId="26" fillId="2" borderId="23" xfId="0" applyNumberFormat="1" applyFont="1" applyFill="1" applyBorder="1"/>
    <xf numFmtId="166" fontId="26" fillId="0" borderId="23" xfId="0" applyNumberFormat="1" applyFont="1" applyBorder="1"/>
    <xf numFmtId="166" fontId="24" fillId="2" borderId="23" xfId="0" applyNumberFormat="1" applyFont="1" applyFill="1" applyBorder="1"/>
    <xf numFmtId="164" fontId="24" fillId="0" borderId="23" xfId="0" applyNumberFormat="1" applyFont="1" applyBorder="1"/>
    <xf numFmtId="164" fontId="30" fillId="0" borderId="23" xfId="0" applyNumberFormat="1" applyFont="1" applyBorder="1"/>
    <xf numFmtId="0" fontId="17" fillId="4" borderId="0" xfId="12" applyFont="1" applyFill="1" applyBorder="1" applyAlignment="1" applyProtection="1">
      <alignment horizontal="center" vertical="center"/>
    </xf>
    <xf numFmtId="0" fontId="3" fillId="3" borderId="0" xfId="1" applyFont="1" applyFill="1" applyAlignment="1">
      <alignment horizontal="center" vertical="center"/>
    </xf>
    <xf numFmtId="0" fontId="4" fillId="2" borderId="0" xfId="2" applyFill="1" applyAlignment="1">
      <alignment horizontal="center"/>
    </xf>
    <xf numFmtId="0" fontId="1" fillId="2" borderId="0" xfId="1" applyFill="1" applyAlignment="1">
      <alignment horizontal="center" vertical="center" wrapText="1"/>
    </xf>
    <xf numFmtId="0" fontId="10" fillId="4" borderId="0" xfId="12" applyFill="1" applyBorder="1" applyAlignment="1" applyProtection="1">
      <alignment horizontal="center" vertical="center"/>
    </xf>
    <xf numFmtId="0" fontId="12" fillId="5" borderId="7" xfId="0" applyFont="1" applyFill="1" applyBorder="1" applyAlignment="1">
      <alignment horizontal="center" vertical="center" wrapText="1"/>
    </xf>
    <xf numFmtId="166" fontId="24" fillId="2" borderId="14" xfId="14" applyNumberFormat="1" applyFont="1" applyFill="1" applyBorder="1" applyAlignment="1">
      <alignment horizontal="right"/>
    </xf>
    <xf numFmtId="166" fontId="26" fillId="2" borderId="14" xfId="14" applyNumberFormat="1" applyFont="1" applyFill="1" applyBorder="1" applyAlignment="1">
      <alignment horizontal="right"/>
    </xf>
    <xf numFmtId="166" fontId="26" fillId="0" borderId="14" xfId="14" applyNumberFormat="1" applyFont="1" applyFill="1" applyBorder="1" applyAlignment="1">
      <alignment horizontal="right"/>
    </xf>
    <xf numFmtId="166" fontId="24" fillId="0" borderId="14" xfId="14" applyNumberFormat="1" applyFont="1" applyFill="1" applyBorder="1" applyAlignment="1">
      <alignment horizontal="right"/>
    </xf>
    <xf numFmtId="164" fontId="26" fillId="2" borderId="14" xfId="13" applyNumberFormat="1" applyFont="1" applyFill="1" applyBorder="1" applyAlignment="1">
      <alignment horizontal="right"/>
    </xf>
    <xf numFmtId="164" fontId="26" fillId="0" borderId="14" xfId="13" applyNumberFormat="1" applyFont="1" applyFill="1" applyBorder="1" applyAlignment="1">
      <alignment horizontal="right"/>
    </xf>
    <xf numFmtId="0" fontId="12" fillId="0" borderId="0" xfId="0" applyFont="1" applyAlignment="1">
      <alignment horizontal="right"/>
    </xf>
    <xf numFmtId="0" fontId="12" fillId="0" borderId="0" xfId="0" applyFont="1" applyFill="1"/>
    <xf numFmtId="41" fontId="12" fillId="0" borderId="0" xfId="14" applyNumberFormat="1" applyFont="1" applyFill="1" applyAlignment="1">
      <alignment horizontal="right"/>
    </xf>
    <xf numFmtId="167" fontId="12" fillId="0" borderId="0" xfId="14" applyNumberFormat="1" applyFont="1" applyFill="1" applyAlignment="1">
      <alignment horizontal="right"/>
    </xf>
    <xf numFmtId="0" fontId="13" fillId="0" borderId="0" xfId="0" applyFont="1" applyFill="1"/>
    <xf numFmtId="41" fontId="13" fillId="0" borderId="0" xfId="14" applyNumberFormat="1" applyFont="1" applyFill="1" applyAlignment="1">
      <alignment horizontal="right"/>
    </xf>
    <xf numFmtId="167" fontId="13" fillId="0" borderId="0" xfId="14" applyNumberFormat="1" applyFont="1" applyFill="1" applyAlignment="1">
      <alignment horizontal="right"/>
    </xf>
    <xf numFmtId="0" fontId="12" fillId="0" borderId="2" xfId="0" applyFont="1" applyFill="1" applyBorder="1"/>
    <xf numFmtId="0" fontId="13" fillId="0" borderId="2" xfId="0" applyFont="1" applyFill="1" applyBorder="1"/>
    <xf numFmtId="41" fontId="13" fillId="0" borderId="2" xfId="14" applyNumberFormat="1" applyFont="1" applyFill="1" applyBorder="1" applyAlignment="1">
      <alignment horizontal="right"/>
    </xf>
    <xf numFmtId="167" fontId="12" fillId="0" borderId="2" xfId="14" applyNumberFormat="1" applyFont="1" applyFill="1" applyBorder="1" applyAlignment="1">
      <alignment horizontal="right"/>
    </xf>
    <xf numFmtId="41" fontId="13" fillId="0" borderId="0" xfId="14" applyNumberFormat="1" applyFont="1" applyFill="1" applyBorder="1" applyAlignment="1">
      <alignment horizontal="right"/>
    </xf>
    <xf numFmtId="167" fontId="12" fillId="0" borderId="0" xfId="14" applyNumberFormat="1" applyFont="1" applyFill="1" applyBorder="1" applyAlignment="1">
      <alignment horizontal="right"/>
    </xf>
    <xf numFmtId="0" fontId="13" fillId="0" borderId="0" xfId="0" applyFont="1" applyFill="1" applyAlignment="1">
      <alignment horizontal="left" indent="1"/>
    </xf>
    <xf numFmtId="0" fontId="12" fillId="0" borderId="2" xfId="0" applyFont="1" applyFill="1" applyBorder="1" applyAlignment="1">
      <alignment horizontal="left"/>
    </xf>
    <xf numFmtId="41" fontId="12" fillId="0" borderId="2" xfId="14" applyNumberFormat="1" applyFont="1" applyFill="1" applyBorder="1" applyAlignment="1">
      <alignment horizontal="right"/>
    </xf>
    <xf numFmtId="0" fontId="12" fillId="0" borderId="10" xfId="0" applyFont="1" applyFill="1" applyBorder="1"/>
    <xf numFmtId="41" fontId="12" fillId="0" borderId="10" xfId="14" applyNumberFormat="1" applyFont="1" applyFill="1" applyBorder="1" applyAlignment="1">
      <alignment horizontal="right"/>
    </xf>
    <xf numFmtId="167" fontId="12" fillId="0" borderId="10" xfId="14" applyNumberFormat="1" applyFont="1" applyFill="1" applyBorder="1" applyAlignment="1">
      <alignment horizontal="right"/>
    </xf>
    <xf numFmtId="166" fontId="13" fillId="0" borderId="0" xfId="14" applyNumberFormat="1" applyFont="1" applyFill="1" applyAlignment="1">
      <alignment horizontal="right"/>
    </xf>
    <xf numFmtId="166" fontId="12" fillId="0" borderId="0" xfId="14" applyNumberFormat="1" applyFont="1" applyFill="1" applyAlignment="1">
      <alignment horizontal="right"/>
    </xf>
    <xf numFmtId="0" fontId="12" fillId="0" borderId="0" xfId="0" applyFont="1" applyFill="1" applyAlignment="1">
      <alignment horizontal="left"/>
    </xf>
    <xf numFmtId="0" fontId="12" fillId="0" borderId="0" xfId="0" applyFont="1" applyFill="1" applyAlignment="1">
      <alignment horizontal="left" indent="1"/>
    </xf>
    <xf numFmtId="0" fontId="13" fillId="0" borderId="0" xfId="0" applyFont="1" applyFill="1" applyAlignment="1">
      <alignment horizontal="left" indent="2"/>
    </xf>
    <xf numFmtId="0" fontId="12" fillId="0" borderId="2" xfId="0" applyFont="1" applyFill="1" applyBorder="1" applyAlignment="1">
      <alignment horizontal="left" indent="2"/>
    </xf>
    <xf numFmtId="41" fontId="12" fillId="0" borderId="0" xfId="14" applyNumberFormat="1" applyFont="1" applyFill="1" applyBorder="1" applyAlignment="1">
      <alignment horizontal="right"/>
    </xf>
    <xf numFmtId="0" fontId="12" fillId="0" borderId="10" xfId="0" applyFont="1" applyFill="1" applyBorder="1" applyAlignment="1">
      <alignment horizontal="left" indent="1"/>
    </xf>
    <xf numFmtId="0" fontId="12" fillId="0" borderId="10" xfId="0" applyFont="1" applyFill="1" applyBorder="1" applyAlignment="1">
      <alignment horizontal="left" indent="2"/>
    </xf>
    <xf numFmtId="167" fontId="12" fillId="9" borderId="0" xfId="14" applyNumberFormat="1" applyFont="1" applyFill="1" applyAlignment="1">
      <alignment horizontal="right"/>
    </xf>
    <xf numFmtId="167" fontId="13" fillId="9" borderId="0" xfId="14" applyNumberFormat="1" applyFont="1" applyFill="1" applyAlignment="1">
      <alignment horizontal="right"/>
    </xf>
    <xf numFmtId="167" fontId="12" fillId="9" borderId="10" xfId="14" applyNumberFormat="1" applyFont="1" applyFill="1" applyBorder="1" applyAlignment="1">
      <alignment horizontal="right"/>
    </xf>
    <xf numFmtId="167" fontId="12" fillId="9" borderId="0" xfId="14" applyNumberFormat="1" applyFont="1" applyFill="1" applyBorder="1" applyAlignment="1">
      <alignment horizontal="right"/>
    </xf>
    <xf numFmtId="167" fontId="12" fillId="9" borderId="2" xfId="14" applyNumberFormat="1" applyFont="1" applyFill="1" applyBorder="1" applyAlignment="1">
      <alignment horizontal="right"/>
    </xf>
  </cellXfs>
  <cellStyles count="17">
    <cellStyle name="Comma" xfId="16" builtinId="3"/>
    <cellStyle name="Currency" xfId="14" builtinId="4"/>
    <cellStyle name="Dropdown" xfId="6" xr:uid="{C3F77AE9-78D0-49EC-8141-9676373AED84}"/>
    <cellStyle name="Equation" xfId="11" xr:uid="{73D190F4-4086-40DA-903D-66C256E59E82}"/>
    <cellStyle name="Hardcoded" xfId="8" xr:uid="{5BE8E9C5-1BA2-48C5-8C2D-5BD5C5591EBA}"/>
    <cellStyle name="Header Section" xfId="3" xr:uid="{6DD2F744-B957-41CD-B0B0-7F2D8E1884B2}"/>
    <cellStyle name="Hyperlink" xfId="12" builtinId="8"/>
    <cellStyle name="Hyperlink 2" xfId="2" xr:uid="{A0E70A24-E7FF-40FB-AE94-8B7E7D137346}"/>
    <cellStyle name="Ignore" xfId="10" xr:uid="{F6A73B9E-E4DA-4193-8D15-8A24D5AA950A}"/>
    <cellStyle name="Links" xfId="9" xr:uid="{D95BAC10-09F8-44CE-BDF7-02B702E2A84A}"/>
    <cellStyle name="Model Input" xfId="5" xr:uid="{136A2110-080D-4DC0-994B-355C301052B6}"/>
    <cellStyle name="Normal" xfId="0" builtinId="0"/>
    <cellStyle name="Normal 2" xfId="15" xr:uid="{91EFD064-2A08-42C8-92DF-720667D4CCEA}"/>
    <cellStyle name="Normal 3" xfId="1" xr:uid="{89C6CCB7-9961-40F3-A841-521B85C20D30}"/>
    <cellStyle name="Percent" xfId="13" builtinId="5"/>
    <cellStyle name="Subheader Section" xfId="4" xr:uid="{FCCC09FF-6AA0-4877-8F51-77CC40F72FA6}"/>
    <cellStyle name="Text or Formula" xfId="7" xr:uid="{891A1F3A-B701-43CA-BDF7-405807E20850}"/>
  </cellStyles>
  <dxfs count="0"/>
  <tableStyles count="0" defaultTableStyle="TableStyleMedium2" defaultPivotStyle="PivotStyleLight16"/>
  <colors>
    <mruColors>
      <color rgb="FF363BE3"/>
      <color rgb="FFFAF9F8"/>
      <color rgb="FFFDF9F1"/>
      <color rgb="FFDAA520"/>
      <color rgb="FFC8C4B8"/>
      <color rgb="FFE6BF66"/>
      <color rgb="FF513C0C"/>
      <color rgb="FF2D2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charts/_rels/chart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1" i="0" u="none" strike="noStrike" kern="1200" spc="0" baseline="0">
                <a:solidFill>
                  <a:sysClr val="windowText" lastClr="000000"/>
                </a:solidFill>
                <a:latin typeface="Karla" pitchFamily="2" charset="0"/>
                <a:ea typeface="+mn-ea"/>
                <a:cs typeface="+mn-cs"/>
              </a:defRPr>
            </a:pPr>
            <a:r>
              <a:rPr lang="en-US" sz="1400"/>
              <a:t>Implied Growth vs. Market Price (RACE)</a:t>
            </a:r>
          </a:p>
        </c:rich>
      </c:tx>
      <c:overlay val="0"/>
      <c:spPr>
        <a:noFill/>
        <a:ln>
          <a:noFill/>
        </a:ln>
        <a:effectLst/>
      </c:spPr>
      <c:txPr>
        <a:bodyPr rot="0" spcFirstLastPara="1" vertOverflow="ellipsis" vert="horz" wrap="square" anchor="ctr" anchorCtr="1"/>
        <a:lstStyle/>
        <a:p>
          <a:pPr>
            <a:defRPr lang="en-US" sz="1200" b="1" i="0" u="none" strike="noStrike" kern="1200" spc="0" baseline="0">
              <a:solidFill>
                <a:sysClr val="windowText" lastClr="000000"/>
              </a:solidFill>
              <a:latin typeface="Karla" pitchFamily="2" charset="0"/>
              <a:ea typeface="+mn-ea"/>
              <a:cs typeface="+mn-cs"/>
            </a:defRPr>
          </a:pPr>
          <a:endParaRPr lang="en-US"/>
        </a:p>
      </c:txPr>
    </c:title>
    <c:autoTitleDeleted val="0"/>
    <c:plotArea>
      <c:layout/>
      <c:lineChart>
        <c:grouping val="standard"/>
        <c:varyColors val="0"/>
        <c:ser>
          <c:idx val="0"/>
          <c:order val="0"/>
          <c:spPr>
            <a:ln w="28575" cap="rnd">
              <a:solidFill>
                <a:srgbClr val="DAA520"/>
              </a:solidFill>
              <a:round/>
            </a:ln>
            <a:effectLst/>
          </c:spPr>
          <c:marker>
            <c:symbol val="circle"/>
            <c:size val="6"/>
            <c:spPr>
              <a:solidFill>
                <a:srgbClr val="DAA520"/>
              </a:solidFill>
              <a:ln w="12700">
                <a:solidFill>
                  <a:srgbClr val="DAA520"/>
                </a:solidFill>
              </a:ln>
              <a:effectLst/>
            </c:spPr>
          </c:marker>
          <c:cat>
            <c:numRef>
              <c:f>'Residual Earnings'!$G$48:$G$53</c:f>
              <c:numCache>
                <c:formatCode>_(* #,##0.00_);_(* \(#,##0.00\);_(* "-"_);_(@_)</c:formatCode>
                <c:ptCount val="6"/>
                <c:pt idx="0">
                  <c:v>550</c:v>
                </c:pt>
                <c:pt idx="1">
                  <c:v>500</c:v>
                </c:pt>
                <c:pt idx="2">
                  <c:v>450</c:v>
                </c:pt>
                <c:pt idx="3">
                  <c:v>400</c:v>
                </c:pt>
                <c:pt idx="4">
                  <c:v>350</c:v>
                </c:pt>
                <c:pt idx="5">
                  <c:v>300</c:v>
                </c:pt>
              </c:numCache>
            </c:numRef>
          </c:cat>
          <c:val>
            <c:numRef>
              <c:f>'Residual Earnings'!$J$48:$J$53</c:f>
              <c:numCache>
                <c:formatCode>0.0%</c:formatCode>
                <c:ptCount val="6"/>
                <c:pt idx="0">
                  <c:v>8.6999999999999994E-2</c:v>
                </c:pt>
                <c:pt idx="1">
                  <c:v>8.5999999999999993E-2</c:v>
                </c:pt>
                <c:pt idx="2">
                  <c:v>8.4000000000000005E-2</c:v>
                </c:pt>
                <c:pt idx="3">
                  <c:v>8.2000000000000003E-2</c:v>
                </c:pt>
                <c:pt idx="4">
                  <c:v>7.9000000000000001E-2</c:v>
                </c:pt>
                <c:pt idx="5">
                  <c:v>7.4999999999999997E-2</c:v>
                </c:pt>
              </c:numCache>
            </c:numRef>
          </c:val>
          <c:smooth val="1"/>
          <c:extLst>
            <c:ext xmlns:c16="http://schemas.microsoft.com/office/drawing/2014/chart" uri="{C3380CC4-5D6E-409C-BE32-E72D297353CC}">
              <c16:uniqueId val="{00000000-B9FE-417F-8224-1185428B2207}"/>
            </c:ext>
          </c:extLst>
        </c:ser>
        <c:dLbls>
          <c:showLegendKey val="0"/>
          <c:showVal val="0"/>
          <c:showCatName val="0"/>
          <c:showSerName val="0"/>
          <c:showPercent val="0"/>
          <c:showBubbleSize val="0"/>
        </c:dLbls>
        <c:marker val="1"/>
        <c:smooth val="0"/>
        <c:axId val="1662680224"/>
        <c:axId val="1662680704"/>
      </c:lineChart>
      <c:catAx>
        <c:axId val="1662680224"/>
        <c:scaling>
          <c:orientation val="minMax"/>
        </c:scaling>
        <c:delete val="0"/>
        <c:axPos val="b"/>
        <c:numFmt formatCode="_(* #,##0_);_(* \(#,##0\);_(* &quot;-&quot;_);_(@_)"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0" i="0" u="none" strike="noStrike" kern="1200" baseline="0">
                <a:solidFill>
                  <a:sysClr val="windowText" lastClr="000000"/>
                </a:solidFill>
                <a:latin typeface="Karla" pitchFamily="2" charset="0"/>
                <a:ea typeface="+mn-ea"/>
                <a:cs typeface="+mn-cs"/>
              </a:defRPr>
            </a:pPr>
            <a:endParaRPr lang="en-US"/>
          </a:p>
        </c:txPr>
        <c:crossAx val="1662680704"/>
        <c:crosses val="autoZero"/>
        <c:auto val="1"/>
        <c:lblAlgn val="ctr"/>
        <c:lblOffset val="100"/>
        <c:noMultiLvlLbl val="0"/>
      </c:catAx>
      <c:valAx>
        <c:axId val="16626807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ysClr val="windowText" lastClr="000000"/>
                </a:solidFill>
                <a:latin typeface="Karla" pitchFamily="2" charset="0"/>
                <a:ea typeface="+mn-ea"/>
                <a:cs typeface="+mn-cs"/>
              </a:defRPr>
            </a:pPr>
            <a:endParaRPr lang="en-US"/>
          </a:p>
        </c:txPr>
        <c:crossAx val="1662680224"/>
        <c:crosses val="autoZero"/>
        <c:crossBetween val="between"/>
      </c:valAx>
      <c:spPr>
        <a:noFill/>
        <a:ln>
          <a:noFill/>
        </a:ln>
        <a:effectLst/>
      </c:spPr>
    </c:plotArea>
    <c:plotVisOnly val="1"/>
    <c:dispBlanksAs val="gap"/>
    <c:showDLblsOverMax val="0"/>
  </c:chart>
  <c:spPr>
    <a:solidFill>
      <a:srgbClr val="FAF9F8"/>
    </a:solidFill>
    <a:ln w="9525" cap="flat" cmpd="sng" algn="ctr">
      <a:solidFill>
        <a:schemeClr val="tx1">
          <a:lumMod val="15000"/>
          <a:lumOff val="85000"/>
        </a:schemeClr>
      </a:solidFill>
      <a:round/>
    </a:ln>
    <a:effectLst/>
  </c:spPr>
  <c:txPr>
    <a:bodyPr/>
    <a:lstStyle/>
    <a:p>
      <a:pPr algn="ctr" rtl="0">
        <a:defRPr lang="en-US" sz="1000" b="1" i="0" u="none" strike="noStrike" kern="1200" baseline="0">
          <a:solidFill>
            <a:sysClr val="windowText" lastClr="000000"/>
          </a:solidFill>
          <a:latin typeface="Karla" pitchFamily="2" charset="0"/>
          <a:ea typeface="+mn-ea"/>
          <a:cs typeface="+mn-cs"/>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_xlchart.v1.2</cx:f>
      </cx:numDim>
    </cx:data>
  </cx:chartData>
  <cx:chart>
    <cx:title pos="t" align="ctr" overlay="0">
      <cx:tx>
        <cx:rich>
          <a:bodyPr vertOverflow="overflow" horzOverflow="overflow" wrap="square" lIns="0" tIns="0" rIns="0" bIns="0"/>
          <a:lstStyle/>
          <a:p>
            <a:pPr algn="ctr" rtl="0">
              <a:defRPr lang="en-US" sz="1000" b="0" i="0" u="none" strike="noStrike" kern="1200" baseline="0">
                <a:solidFill>
                  <a:schemeClr val="tx1"/>
                </a:solidFill>
                <a:latin typeface="Karla" pitchFamily="2" charset="0"/>
                <a:ea typeface="Karla" pitchFamily="2" charset="0"/>
                <a:cs typeface="Karla" pitchFamily="2" charset="0"/>
              </a:defRPr>
            </a:pPr>
            <a:r>
              <a:rPr lang="en-US" sz="1200" b="1" i="0" u="none" strike="noStrike" kern="1200" baseline="0">
                <a:solidFill>
                  <a:sysClr val="windowText" lastClr="000000"/>
                </a:solidFill>
                <a:latin typeface="Karla" pitchFamily="2" charset="0"/>
                <a:ea typeface="+mn-ea"/>
                <a:cs typeface="+mn-cs"/>
              </a:rPr>
              <a:t>Components</a:t>
            </a:r>
            <a:r>
              <a:rPr lang="en-US" sz="1400" b="1" i="0" u="none" strike="noStrike" kern="1200" baseline="0">
                <a:solidFill>
                  <a:sysClr val="windowText" lastClr="000000"/>
                </a:solidFill>
                <a:latin typeface="Karla" pitchFamily="2" charset="0"/>
                <a:ea typeface="+mn-ea"/>
                <a:cs typeface="+mn-cs"/>
              </a:rPr>
              <a:t> of Market Price (RACE)</a:t>
            </a:r>
          </a:p>
        </cx:rich>
      </cx:tx>
    </cx:title>
    <cx:plotArea>
      <cx:plotAreaRegion>
        <cx:series layoutId="waterfall" uniqueId="{79D38526-8E69-4DD7-9D71-C1002131B742}">
          <cx:tx>
            <cx:txData>
              <cx:f>_xlchart.v1.1</cx:f>
              <cx:v>2-Year</cx:v>
            </cx:txData>
          </cx:tx>
          <cx:dataPt idx="0">
            <cx:spPr>
              <a:solidFill>
                <a:srgbClr val="2D2D2D"/>
              </a:solidFill>
            </cx:spPr>
          </cx:dataPt>
          <cx:dataPt idx="1">
            <cx:spPr>
              <a:solidFill>
                <a:srgbClr val="513C0C"/>
              </a:solidFill>
            </cx:spPr>
          </cx:dataPt>
          <cx:dataPt idx="2">
            <cx:spPr>
              <a:solidFill>
                <a:srgbClr val="DAA520"/>
              </a:solidFill>
            </cx:spPr>
          </cx:dataPt>
          <cx:dataLabels pos="outEnd">
            <cx:spPr>
              <a:noFill/>
            </cx:spPr>
            <cx:txPr>
              <a:bodyPr vertOverflow="overflow" horzOverflow="overflow" wrap="square" lIns="0" tIns="0" rIns="0" bIns="0"/>
              <a:lstStyle/>
              <a:p>
                <a:pPr algn="ctr" rtl="0">
                  <a:defRPr lang="en-US" sz="1200" b="1" i="0" u="none" strike="noStrike" kern="1200" baseline="0">
                    <a:solidFill>
                      <a:schemeClr val="tx1"/>
                    </a:solidFill>
                    <a:latin typeface="Karla" pitchFamily="2" charset="0"/>
                    <a:ea typeface="Karla" pitchFamily="2" charset="0"/>
                    <a:cs typeface="Karla" pitchFamily="2" charset="0"/>
                  </a:defRPr>
                </a:pPr>
                <a:endParaRPr lang="en-US" sz="1200" b="1" i="0" u="none" strike="noStrike" kern="1200" baseline="0">
                  <a:solidFill>
                    <a:schemeClr val="tx1"/>
                  </a:solidFill>
                  <a:latin typeface="Karla" pitchFamily="2" charset="0"/>
                  <a:ea typeface="+mn-ea"/>
                  <a:cs typeface="+mn-cs"/>
                </a:endParaRPr>
              </a:p>
            </cx:txPr>
            <cx:visibility seriesName="0" categoryName="0" value="1"/>
            <cx:separator>, </cx:separator>
            <cx:dataLabel idx="0">
              <cx:txPr>
                <a:bodyPr vertOverflow="overflow" horzOverflow="overflow" wrap="square" lIns="0" tIns="0" rIns="0" bIns="0"/>
                <a:lstStyle/>
                <a:p>
                  <a:pPr algn="ctr" rtl="0">
                    <a:defRPr/>
                  </a:pPr>
                  <a:r>
                    <a:rPr lang="en-US" sz="1000" b="1" i="0" u="none" strike="noStrike" kern="1200" baseline="0">
                      <a:solidFill>
                        <a:schemeClr val="tx1"/>
                      </a:solidFill>
                      <a:latin typeface="Karla" pitchFamily="2" charset="0"/>
                      <a:ea typeface="+mn-ea"/>
                      <a:cs typeface="+mn-cs"/>
                    </a:rPr>
                    <a:t> 20.37 </a:t>
                  </a:r>
                </a:p>
              </cx:txPr>
              <cx:visibility seriesName="0" categoryName="0" value="1"/>
              <cx:separator>, </cx:separator>
            </cx:dataLabel>
            <cx:dataLabel idx="1">
              <cx:txPr>
                <a:bodyPr vertOverflow="overflow" horzOverflow="overflow" wrap="square" lIns="0" tIns="0" rIns="0" bIns="0"/>
                <a:lstStyle/>
                <a:p>
                  <a:pPr algn="ctr" rtl="0">
                    <a:defRPr/>
                  </a:pPr>
                  <a:r>
                    <a:rPr lang="en-US" sz="1000" b="1" i="0" u="none" strike="noStrike" kern="1200" baseline="0">
                      <a:solidFill>
                        <a:schemeClr val="tx1"/>
                      </a:solidFill>
                      <a:latin typeface="Karla" pitchFamily="2" charset="0"/>
                      <a:ea typeface="+mn-ea"/>
                      <a:cs typeface="+mn-cs"/>
                    </a:rPr>
                    <a:t> 73.46 </a:t>
                  </a:r>
                </a:p>
              </cx:txPr>
              <cx:visibility seriesName="0" categoryName="0" value="1"/>
              <cx:separator>, </cx:separator>
            </cx:dataLabel>
            <cx:dataLabel idx="2">
              <cx:txPr>
                <a:bodyPr vertOverflow="overflow" horzOverflow="overflow" wrap="square" lIns="0" tIns="0" rIns="0" bIns="0"/>
                <a:lstStyle/>
                <a:p>
                  <a:pPr algn="ctr" rtl="0">
                    <a:defRPr/>
                  </a:pPr>
                  <a:r>
                    <a:rPr lang="en-US" sz="1000" b="1" i="0" u="none" strike="noStrike" kern="1200" baseline="0">
                      <a:solidFill>
                        <a:schemeClr val="tx1"/>
                      </a:solidFill>
                      <a:latin typeface="Karla" pitchFamily="2" charset="0"/>
                      <a:ea typeface="+mn-ea"/>
                      <a:cs typeface="+mn-cs"/>
                    </a:rPr>
                    <a:t> 282.24 </a:t>
                  </a:r>
                </a:p>
              </cx:txPr>
              <cx:visibility seriesName="0" categoryName="0" value="1"/>
              <cx:separator>, </cx:separator>
            </cx:dataLabel>
          </cx:dataLabels>
          <cx:dataId val="0"/>
          <cx:layoutPr>
            <cx:visibility connectorLines="0"/>
            <cx:subtotals/>
          </cx:layoutPr>
        </cx:series>
      </cx:plotAreaRegion>
      <cx:axis id="0">
        <cx:catScaling gapWidth="0"/>
        <cx:tickLabels/>
        <cx:txPr>
          <a:bodyPr vertOverflow="overflow" horzOverflow="overflow" wrap="square" lIns="0" tIns="0" rIns="0" bIns="0"/>
          <a:lstStyle/>
          <a:p>
            <a:pPr algn="ctr" rtl="0">
              <a:defRPr lang="en-US" sz="1000" b="0" i="0" u="none" strike="noStrike" kern="1200" baseline="0">
                <a:solidFill>
                  <a:schemeClr val="tx1"/>
                </a:solidFill>
                <a:latin typeface="Karla" pitchFamily="2" charset="0"/>
                <a:ea typeface="Karla" pitchFamily="2" charset="0"/>
                <a:cs typeface="Karla" pitchFamily="2" charset="0"/>
              </a:defRPr>
            </a:pPr>
            <a:endParaRPr lang="en-US" sz="1000" b="0" i="0" u="none" strike="noStrike" kern="1200" baseline="0">
              <a:solidFill>
                <a:schemeClr val="tx1"/>
              </a:solidFill>
              <a:latin typeface="Karla" pitchFamily="2" charset="0"/>
              <a:ea typeface="+mn-ea"/>
              <a:cs typeface="+mn-cs"/>
            </a:endParaRPr>
          </a:p>
        </cx:txPr>
      </cx:axis>
      <cx:axis id="1">
        <cx:valScaling/>
        <cx:majorGridlines/>
        <cx:tickLabels/>
        <cx:numFmt formatCode="_(* #,##0_);_(* (#,##0);_(* &quot;-&quot;_);_(@_)" sourceLinked="0"/>
        <cx:txPr>
          <a:bodyPr vertOverflow="overflow" horzOverflow="overflow" wrap="square" lIns="0" tIns="0" rIns="0" bIns="0"/>
          <a:lstStyle/>
          <a:p>
            <a:pPr algn="ctr" rtl="0">
              <a:defRPr lang="en-US" sz="1000" b="0" i="0" u="none" strike="noStrike" kern="1200" baseline="0">
                <a:solidFill>
                  <a:schemeClr val="tx1"/>
                </a:solidFill>
                <a:latin typeface="Karla" pitchFamily="2" charset="0"/>
                <a:ea typeface="Karla" pitchFamily="2" charset="0"/>
                <a:cs typeface="Karla" pitchFamily="2" charset="0"/>
              </a:defRPr>
            </a:pPr>
            <a:endParaRPr lang="en-US" sz="1000" b="0" i="0" u="none" strike="noStrike" kern="1200" baseline="0">
              <a:solidFill>
                <a:schemeClr val="tx1"/>
              </a:solidFill>
              <a:latin typeface="Karla" pitchFamily="2" charset="0"/>
              <a:ea typeface="+mn-ea"/>
              <a:cs typeface="+mn-cs"/>
            </a:endParaRPr>
          </a:p>
        </cx:txPr>
      </cx:axis>
    </cx:plotArea>
  </cx:chart>
  <cx:spPr>
    <a:solidFill>
      <a:srgbClr val="FAF9F8"/>
    </a:solidFill>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5</xdr:col>
      <xdr:colOff>29707</xdr:colOff>
      <xdr:row>14</xdr:row>
      <xdr:rowOff>5696</xdr:rowOff>
    </xdr:from>
    <xdr:to>
      <xdr:col>10</xdr:col>
      <xdr:colOff>5236</xdr:colOff>
      <xdr:row>33</xdr:row>
      <xdr:rowOff>114568</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AF5A370F-B6B2-4A01-A8B1-0EEB1523150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500854" y="2179637"/>
              <a:ext cx="4233764" cy="2630196"/>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146163</xdr:colOff>
      <xdr:row>45</xdr:row>
      <xdr:rowOff>13057</xdr:rowOff>
    </xdr:from>
    <xdr:to>
      <xdr:col>4</xdr:col>
      <xdr:colOff>11206</xdr:colOff>
      <xdr:row>59</xdr:row>
      <xdr:rowOff>156882</xdr:rowOff>
    </xdr:to>
    <xdr:graphicFrame macro="">
      <xdr:nvGraphicFramePr>
        <xdr:cNvPr id="3" name="Chart 2">
          <a:extLst>
            <a:ext uri="{FF2B5EF4-FFF2-40B4-BE49-F238E27FC236}">
              <a16:creationId xmlns:a16="http://schemas.microsoft.com/office/drawing/2014/main" id="{56C3D8B9-A17C-DAA3-3F7E-A3844AC76A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ablebread.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tablebread.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blebrea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A24B0-BCAD-4025-83C1-5D6589BD975A}">
  <dimension ref="B1:AH19"/>
  <sheetViews>
    <sheetView tabSelected="1" workbookViewId="0">
      <selection activeCell="C3" sqref="C3:I3"/>
    </sheetView>
  </sheetViews>
  <sheetFormatPr defaultColWidth="9.85546875" defaultRowHeight="13.5" x14ac:dyDescent="0.25"/>
  <cols>
    <col min="1" max="1" width="2.85546875" style="1" customWidth="1"/>
    <col min="2" max="2" width="5" style="1" customWidth="1"/>
    <col min="3" max="9" width="11.5703125" style="1" customWidth="1"/>
    <col min="10" max="10" width="5" style="1" customWidth="1"/>
    <col min="11" max="11" width="2.85546875" style="1" customWidth="1"/>
    <col min="12" max="16384" width="9.85546875" style="1"/>
  </cols>
  <sheetData>
    <row r="1" spans="2:34" x14ac:dyDescent="0.25">
      <c r="AH1" s="2"/>
    </row>
    <row r="2" spans="2:34" x14ac:dyDescent="0.25">
      <c r="B2" s="3"/>
      <c r="C2" s="4"/>
      <c r="D2" s="4"/>
      <c r="E2" s="4"/>
      <c r="F2" s="4"/>
      <c r="G2" s="4"/>
      <c r="H2" s="4"/>
      <c r="I2" s="4"/>
      <c r="J2" s="5"/>
      <c r="AH2" s="2"/>
    </row>
    <row r="3" spans="2:34" s="2" customFormat="1" ht="22.5" x14ac:dyDescent="0.25">
      <c r="B3" s="6"/>
      <c r="C3" s="95" t="s">
        <v>182</v>
      </c>
      <c r="D3" s="95"/>
      <c r="E3" s="95"/>
      <c r="F3" s="95"/>
      <c r="G3" s="95"/>
      <c r="H3" s="95"/>
      <c r="I3" s="95"/>
      <c r="J3" s="7"/>
    </row>
    <row r="4" spans="2:34" ht="12" customHeight="1" x14ac:dyDescent="0.25">
      <c r="B4" s="8"/>
      <c r="C4" s="9"/>
      <c r="D4" s="9"/>
      <c r="E4" s="9"/>
      <c r="F4" s="9"/>
      <c r="G4" s="9"/>
      <c r="H4" s="9"/>
      <c r="I4" s="9"/>
      <c r="J4" s="10"/>
    </row>
    <row r="5" spans="2:34" ht="12" customHeight="1" x14ac:dyDescent="0.25">
      <c r="B5" s="8"/>
      <c r="C5" s="9"/>
      <c r="D5" s="9"/>
      <c r="E5" s="96" t="e" vm="1">
        <v>#VALUE!</v>
      </c>
      <c r="F5" s="96"/>
      <c r="G5" s="96"/>
      <c r="H5" s="9"/>
      <c r="I5" s="9"/>
      <c r="J5" s="10"/>
    </row>
    <row r="6" spans="2:34" ht="12" customHeight="1" x14ac:dyDescent="0.25">
      <c r="B6" s="8"/>
      <c r="C6" s="9"/>
      <c r="D6" s="9"/>
      <c r="E6" s="96"/>
      <c r="F6" s="96"/>
      <c r="G6" s="96"/>
      <c r="H6" s="9"/>
      <c r="I6" s="9"/>
      <c r="J6" s="10"/>
    </row>
    <row r="7" spans="2:34" ht="8.1" customHeight="1" x14ac:dyDescent="0.25">
      <c r="B7" s="8"/>
      <c r="C7" s="9"/>
      <c r="D7" s="9"/>
      <c r="E7" s="9"/>
      <c r="F7" s="9"/>
      <c r="G7" s="9"/>
      <c r="H7" s="9"/>
      <c r="I7" s="9"/>
      <c r="J7" s="10"/>
    </row>
    <row r="8" spans="2:34" ht="15.75" x14ac:dyDescent="0.25">
      <c r="B8" s="8"/>
      <c r="C8" s="11"/>
      <c r="D8" s="11"/>
      <c r="E8" s="11"/>
      <c r="F8" s="12" t="s">
        <v>0</v>
      </c>
      <c r="G8" s="9"/>
      <c r="H8" s="9"/>
      <c r="I8" s="9"/>
      <c r="J8" s="10"/>
    </row>
    <row r="9" spans="2:34" ht="14.1" customHeight="1" x14ac:dyDescent="0.25">
      <c r="B9" s="8"/>
      <c r="C9" s="9"/>
      <c r="D9" s="9"/>
      <c r="E9" s="9"/>
      <c r="F9" s="13" t="str">
        <f ca="1">CONCATENATE("Copyright ","©",YEAR(TODAY())," StableBread")</f>
        <v>Copyright ©2025 StableBread</v>
      </c>
      <c r="G9" s="9"/>
      <c r="H9" s="9"/>
      <c r="I9" s="9"/>
      <c r="J9" s="10"/>
    </row>
    <row r="10" spans="2:34" ht="14.1" customHeight="1" x14ac:dyDescent="0.25">
      <c r="B10" s="8"/>
      <c r="C10" s="9"/>
      <c r="D10" s="9"/>
      <c r="E10" s="9"/>
      <c r="F10" s="14" t="s">
        <v>1</v>
      </c>
      <c r="G10" s="9"/>
      <c r="H10" s="9"/>
      <c r="I10" s="9"/>
      <c r="J10" s="10"/>
    </row>
    <row r="11" spans="2:34" ht="8.1" customHeight="1" x14ac:dyDescent="0.25">
      <c r="B11" s="8"/>
      <c r="C11" s="97" t="s">
        <v>2</v>
      </c>
      <c r="D11" s="97"/>
      <c r="E11" s="97"/>
      <c r="F11" s="97"/>
      <c r="G11" s="97"/>
      <c r="H11" s="97"/>
      <c r="I11" s="97"/>
      <c r="J11" s="10"/>
    </row>
    <row r="12" spans="2:34" ht="14.1" customHeight="1" x14ac:dyDescent="0.25">
      <c r="B12" s="8"/>
      <c r="C12" s="97"/>
      <c r="D12" s="97"/>
      <c r="E12" s="97"/>
      <c r="F12" s="97"/>
      <c r="G12" s="97"/>
      <c r="H12" s="97"/>
      <c r="I12" s="97"/>
      <c r="J12" s="10"/>
    </row>
    <row r="13" spans="2:34" ht="14.1" customHeight="1" x14ac:dyDescent="0.25">
      <c r="B13" s="8"/>
      <c r="C13" s="97"/>
      <c r="D13" s="97"/>
      <c r="E13" s="97"/>
      <c r="F13" s="97"/>
      <c r="G13" s="97"/>
      <c r="H13" s="97"/>
      <c r="I13" s="97"/>
      <c r="J13" s="10"/>
    </row>
    <row r="14" spans="2:34" ht="14.1" customHeight="1" x14ac:dyDescent="0.25">
      <c r="B14" s="8"/>
      <c r="C14" s="97"/>
      <c r="D14" s="97"/>
      <c r="E14" s="97"/>
      <c r="F14" s="97"/>
      <c r="G14" s="97"/>
      <c r="H14" s="97"/>
      <c r="I14" s="97"/>
      <c r="J14" s="10"/>
    </row>
    <row r="15" spans="2:34" ht="14.1" customHeight="1" x14ac:dyDescent="0.25">
      <c r="B15" s="8"/>
      <c r="C15" s="97"/>
      <c r="D15" s="97"/>
      <c r="E15" s="97"/>
      <c r="F15" s="97"/>
      <c r="G15" s="97"/>
      <c r="H15" s="97"/>
      <c r="I15" s="97"/>
      <c r="J15" s="10"/>
    </row>
    <row r="16" spans="2:34" ht="14.1" customHeight="1" x14ac:dyDescent="0.25">
      <c r="B16" s="8"/>
      <c r="C16" s="97"/>
      <c r="D16" s="97"/>
      <c r="E16" s="97"/>
      <c r="F16" s="97"/>
      <c r="G16" s="97"/>
      <c r="H16" s="97"/>
      <c r="I16" s="97"/>
      <c r="J16" s="10"/>
    </row>
    <row r="17" spans="2:10" ht="14.1" customHeight="1" x14ac:dyDescent="0.25">
      <c r="B17" s="8"/>
      <c r="C17" s="97"/>
      <c r="D17" s="97"/>
      <c r="E17" s="97"/>
      <c r="F17" s="97"/>
      <c r="G17" s="97"/>
      <c r="H17" s="97"/>
      <c r="I17" s="97"/>
      <c r="J17" s="10"/>
    </row>
    <row r="18" spans="2:10" ht="8.1" customHeight="1" x14ac:dyDescent="0.25">
      <c r="B18" s="8"/>
      <c r="C18" s="97"/>
      <c r="D18" s="97"/>
      <c r="E18" s="97"/>
      <c r="F18" s="97"/>
      <c r="G18" s="97"/>
      <c r="H18" s="97"/>
      <c r="I18" s="97"/>
      <c r="J18" s="10"/>
    </row>
    <row r="19" spans="2:10" ht="14.1" customHeight="1" x14ac:dyDescent="0.25">
      <c r="B19" s="15"/>
      <c r="C19" s="16"/>
      <c r="D19" s="16"/>
      <c r="E19" s="16"/>
      <c r="F19" s="16"/>
      <c r="G19" s="16"/>
      <c r="H19" s="16"/>
      <c r="I19" s="16"/>
      <c r="J19" s="17"/>
    </row>
  </sheetData>
  <sheetProtection algorithmName="SHA-512" hashValue="tISNTG/r8wsulIfwQFd3VYYUb+Nzzf3DF+SI+CBZqQBAkRk8+UDTMK+FqzvwBdWI8BTt5XmMhjqk7vYKFTxyBQ==" saltValue="ow9XGsYNWc89YySgLMKJcQ==" spinCount="100000" sheet="1" objects="1" scenarios="1" selectLockedCells="1" selectUnlockedCells="1"/>
  <mergeCells count="3">
    <mergeCell ref="C3:I3"/>
    <mergeCell ref="E5:G6"/>
    <mergeCell ref="C11:I18"/>
  </mergeCells>
  <hyperlinks>
    <hyperlink ref="E5:G6" r:id="rId1" display="https://stablebread.com/" xr:uid="{27B0855C-C2B8-45D7-8EA3-1390A90BE5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A5646-4295-4639-9E82-8A80C0B0E80F}">
  <dimension ref="A1:S208"/>
  <sheetViews>
    <sheetView showGridLines="0" zoomScale="70" zoomScaleNormal="70" workbookViewId="0">
      <pane xSplit="1" ySplit="4" topLeftCell="B5" activePane="bottomRight" state="frozen"/>
      <selection pane="topRight" activeCell="C1" sqref="C1"/>
      <selection pane="bottomLeft" activeCell="A6" sqref="A6"/>
      <selection pane="bottomRight" activeCell="A2" sqref="A2"/>
    </sheetView>
  </sheetViews>
  <sheetFormatPr defaultColWidth="8.7109375" defaultRowHeight="13.5" x14ac:dyDescent="0.25"/>
  <cols>
    <col min="1" max="1" width="46.5703125" style="21" customWidth="1"/>
    <col min="2" max="2" width="2.5703125" style="21" customWidth="1"/>
    <col min="3" max="17" width="12.7109375" style="21" customWidth="1"/>
    <col min="18" max="18" width="2.5703125" style="21" customWidth="1"/>
    <col min="19" max="16384" width="8.7109375" style="21"/>
  </cols>
  <sheetData>
    <row r="1" spans="1:18" s="20" customFormat="1" ht="19.5" customHeight="1" x14ac:dyDescent="0.35">
      <c r="A1" s="18" t="s">
        <v>25</v>
      </c>
      <c r="B1" s="18"/>
      <c r="C1" s="18"/>
      <c r="D1" s="18"/>
      <c r="E1" s="18"/>
      <c r="F1" s="18"/>
      <c r="G1" s="19"/>
      <c r="H1" s="19"/>
      <c r="I1" s="19"/>
      <c r="J1" s="19"/>
      <c r="K1" s="19"/>
      <c r="L1" s="19"/>
      <c r="M1" s="19"/>
      <c r="N1" s="19"/>
      <c r="O1" s="19"/>
      <c r="P1" s="98" t="e" vm="2">
        <v>#VALUE!</v>
      </c>
      <c r="Q1" s="98"/>
      <c r="R1" s="19"/>
    </row>
    <row r="2" spans="1:18" s="20" customFormat="1" ht="14.1" customHeight="1" x14ac:dyDescent="0.25">
      <c r="A2" s="24" t="s">
        <v>12</v>
      </c>
      <c r="B2" s="24"/>
      <c r="C2" s="24"/>
      <c r="D2" s="24"/>
      <c r="E2" s="24"/>
      <c r="F2" s="24"/>
      <c r="G2" s="19"/>
      <c r="H2" s="19"/>
      <c r="I2" s="19"/>
      <c r="J2" s="19"/>
      <c r="K2" s="19"/>
      <c r="L2" s="19"/>
      <c r="M2" s="19"/>
      <c r="N2" s="19"/>
      <c r="O2" s="19"/>
      <c r="P2" s="98"/>
      <c r="Q2" s="98"/>
      <c r="R2" s="19"/>
    </row>
    <row r="3" spans="1:18" s="20" customFormat="1" ht="8.1" customHeight="1" x14ac:dyDescent="0.25"/>
    <row r="4" spans="1:18" x14ac:dyDescent="0.25">
      <c r="A4" s="25" t="s">
        <v>24</v>
      </c>
      <c r="B4" s="25"/>
      <c r="C4" s="25"/>
      <c r="D4" s="33" t="s">
        <v>48</v>
      </c>
      <c r="E4" s="33" t="s">
        <v>49</v>
      </c>
      <c r="F4" s="33" t="s">
        <v>50</v>
      </c>
      <c r="G4" s="33" t="s">
        <v>26</v>
      </c>
      <c r="H4" s="33" t="s">
        <v>17</v>
      </c>
      <c r="I4" s="33" t="s">
        <v>16</v>
      </c>
      <c r="J4" s="33" t="s">
        <v>27</v>
      </c>
      <c r="K4" s="33" t="s">
        <v>28</v>
      </c>
      <c r="L4" s="33" t="s">
        <v>29</v>
      </c>
      <c r="M4" s="33" t="s">
        <v>8</v>
      </c>
      <c r="N4" s="33" t="s">
        <v>9</v>
      </c>
      <c r="O4" s="33" t="s">
        <v>10</v>
      </c>
      <c r="P4" s="33" t="s">
        <v>30</v>
      </c>
      <c r="Q4" s="33" t="s">
        <v>11</v>
      </c>
      <c r="R4" s="20"/>
    </row>
    <row r="5" spans="1:18" x14ac:dyDescent="0.25">
      <c r="A5" s="107" t="s">
        <v>31</v>
      </c>
      <c r="B5" s="107"/>
      <c r="C5" s="108"/>
      <c r="D5" s="109">
        <v>2933.88753378601</v>
      </c>
      <c r="E5" s="109">
        <v>3215.9608896233503</v>
      </c>
      <c r="F5" s="109">
        <v>3343.6543000665697</v>
      </c>
      <c r="G5" s="109">
        <v>3100.04778713005</v>
      </c>
      <c r="H5" s="109">
        <v>3268.16545626776</v>
      </c>
      <c r="I5" s="109">
        <v>4099.4481103779199</v>
      </c>
      <c r="J5" s="109">
        <v>3918.3423072516898</v>
      </c>
      <c r="K5" s="109">
        <v>4225.0308468872599</v>
      </c>
      <c r="L5" s="109">
        <v>4226.4720254092299</v>
      </c>
      <c r="M5" s="109">
        <v>4861.0220805827403</v>
      </c>
      <c r="N5" s="109">
        <v>5455.8882107292002</v>
      </c>
      <c r="O5" s="109">
        <v>6591.0200927357</v>
      </c>
      <c r="P5" s="109">
        <v>6916.6766808246093</v>
      </c>
      <c r="Q5" s="109">
        <v>8311.8102841042491</v>
      </c>
      <c r="R5" s="20"/>
    </row>
    <row r="6" spans="1:18" x14ac:dyDescent="0.25">
      <c r="A6" s="110" t="s">
        <v>32</v>
      </c>
      <c r="B6" s="110"/>
      <c r="C6" s="111"/>
      <c r="D6" s="112">
        <v>1580.72516316171</v>
      </c>
      <c r="E6" s="112">
        <v>1700.25889967637</v>
      </c>
      <c r="F6" s="112">
        <v>1822.77915632754</v>
      </c>
      <c r="G6" s="112">
        <v>1627.8099375509</v>
      </c>
      <c r="H6" s="112">
        <v>1662.6565624671</v>
      </c>
      <c r="I6" s="112">
        <v>1980.6358728254299</v>
      </c>
      <c r="J6" s="112">
        <v>1859.2106770534999</v>
      </c>
      <c r="K6" s="112">
        <v>2025.0252383623099</v>
      </c>
      <c r="L6" s="112">
        <v>2060.0097727827902</v>
      </c>
      <c r="M6" s="112">
        <v>2368.1003869792798</v>
      </c>
      <c r="N6" s="112">
        <v>2836.4418031909199</v>
      </c>
      <c r="O6" s="112">
        <v>3307.4376241996001</v>
      </c>
      <c r="P6" s="112">
        <v>3449.1691702061498</v>
      </c>
      <c r="Q6" s="112">
        <v>4050.8053533693301</v>
      </c>
      <c r="R6" s="20"/>
    </row>
    <row r="7" spans="1:18" x14ac:dyDescent="0.25">
      <c r="A7" s="113" t="s">
        <v>4</v>
      </c>
      <c r="B7" s="114"/>
      <c r="C7" s="115"/>
      <c r="D7" s="116">
        <v>1353.1623706242999</v>
      </c>
      <c r="E7" s="116">
        <v>1515.7019899469803</v>
      </c>
      <c r="F7" s="116">
        <v>1520.8751437390297</v>
      </c>
      <c r="G7" s="116">
        <v>1472.23784957915</v>
      </c>
      <c r="H7" s="116">
        <v>1605.50889380066</v>
      </c>
      <c r="I7" s="116">
        <v>2118.8122375524899</v>
      </c>
      <c r="J7" s="116">
        <v>2059.1316301981897</v>
      </c>
      <c r="K7" s="116">
        <v>2200.0056085249498</v>
      </c>
      <c r="L7" s="116">
        <v>2166.4622526264397</v>
      </c>
      <c r="M7" s="116">
        <v>2492.9216936034604</v>
      </c>
      <c r="N7" s="116">
        <v>2619.4464075382803</v>
      </c>
      <c r="O7" s="116">
        <v>3283.5824685360999</v>
      </c>
      <c r="P7" s="116">
        <v>3467.5075106184595</v>
      </c>
      <c r="Q7" s="116">
        <v>4261.0049307349191</v>
      </c>
      <c r="R7" s="20"/>
    </row>
    <row r="8" spans="1:18" x14ac:dyDescent="0.25">
      <c r="A8" s="107" t="s">
        <v>22</v>
      </c>
      <c r="B8" s="110"/>
      <c r="C8" s="117"/>
      <c r="D8" s="118"/>
      <c r="E8" s="118"/>
      <c r="F8" s="118"/>
      <c r="G8" s="118"/>
      <c r="H8" s="118"/>
      <c r="I8" s="118"/>
      <c r="J8" s="118"/>
      <c r="K8" s="118"/>
      <c r="L8" s="118"/>
      <c r="M8" s="118"/>
      <c r="N8" s="118"/>
      <c r="O8" s="118"/>
      <c r="P8" s="118"/>
      <c r="Q8" s="118"/>
      <c r="R8" s="20"/>
    </row>
    <row r="9" spans="1:18" x14ac:dyDescent="0.25">
      <c r="A9" s="119" t="s">
        <v>33</v>
      </c>
      <c r="B9" s="110"/>
      <c r="C9" s="111"/>
      <c r="D9" s="112">
        <v>320.151625024721</v>
      </c>
      <c r="E9" s="112">
        <v>357.88748881085098</v>
      </c>
      <c r="F9" s="112">
        <v>363.23912122495904</v>
      </c>
      <c r="G9" s="112">
        <v>367.771925061091</v>
      </c>
      <c r="H9" s="112">
        <v>310.74834227975998</v>
      </c>
      <c r="I9" s="112">
        <v>394.79904019196101</v>
      </c>
      <c r="J9" s="112">
        <v>375.00400962309499</v>
      </c>
      <c r="K9" s="112">
        <v>384.94559730790797</v>
      </c>
      <c r="L9" s="112">
        <v>410.61079892499299</v>
      </c>
      <c r="M9" s="112">
        <v>396.11199635784101</v>
      </c>
      <c r="N9" s="112">
        <v>458.26533890138103</v>
      </c>
      <c r="O9" s="112">
        <v>510.68668580260498</v>
      </c>
      <c r="P9" s="112">
        <v>581.31565316481897</v>
      </c>
      <c r="Q9" s="112">
        <v>738.11810284104206</v>
      </c>
      <c r="R9" s="20"/>
    </row>
    <row r="10" spans="1:18" x14ac:dyDescent="0.25">
      <c r="A10" s="119" t="s">
        <v>34</v>
      </c>
      <c r="B10" s="110"/>
      <c r="C10" s="111"/>
      <c r="D10" s="112">
        <v>568.86544927154</v>
      </c>
      <c r="E10" s="112">
        <v>660.04819940783591</v>
      </c>
      <c r="F10" s="112">
        <v>654.64261937904701</v>
      </c>
      <c r="G10" s="112">
        <v>609.91800162910602</v>
      </c>
      <c r="H10" s="112">
        <v>645.86359330596702</v>
      </c>
      <c r="I10" s="112">
        <v>788.38512297540399</v>
      </c>
      <c r="J10" s="112">
        <v>736.66857601099707</v>
      </c>
      <c r="K10" s="112">
        <v>784.30846887268603</v>
      </c>
      <c r="L10" s="112">
        <v>864.13999511360805</v>
      </c>
      <c r="M10" s="112">
        <v>874.23628499886092</v>
      </c>
      <c r="N10" s="112">
        <v>830.46578862833201</v>
      </c>
      <c r="O10" s="112">
        <v>973.23802163833</v>
      </c>
      <c r="P10" s="112">
        <v>926.232259401222</v>
      </c>
      <c r="Q10" s="112">
        <v>1087.1742193002999</v>
      </c>
    </row>
    <row r="11" spans="1:18" x14ac:dyDescent="0.25">
      <c r="A11" s="119" t="s">
        <v>35</v>
      </c>
      <c r="B11" s="110"/>
      <c r="C11" s="111"/>
      <c r="D11" s="112">
        <v>21.799723119519999</v>
      </c>
      <c r="E11" s="112">
        <v>-2.88645596639812</v>
      </c>
      <c r="F11" s="112">
        <v>0</v>
      </c>
      <c r="G11" s="112">
        <v>0</v>
      </c>
      <c r="H11" s="112">
        <v>0</v>
      </c>
      <c r="I11" s="112">
        <v>0</v>
      </c>
      <c r="J11" s="112">
        <v>0</v>
      </c>
      <c r="K11" s="112">
        <v>5.5984296130117697</v>
      </c>
      <c r="L11" s="112">
        <v>22.569020278524299</v>
      </c>
      <c r="M11" s="112">
        <v>0</v>
      </c>
      <c r="N11" s="112">
        <v>0</v>
      </c>
      <c r="O11" s="112">
        <v>0</v>
      </c>
      <c r="P11" s="112">
        <v>0</v>
      </c>
      <c r="Q11" s="112">
        <v>0</v>
      </c>
    </row>
    <row r="12" spans="1:18" x14ac:dyDescent="0.25">
      <c r="A12" s="119" t="s">
        <v>36</v>
      </c>
      <c r="B12" s="110"/>
      <c r="C12" s="111"/>
      <c r="D12" s="112">
        <v>0</v>
      </c>
      <c r="E12" s="112">
        <v>0</v>
      </c>
      <c r="F12" s="112">
        <v>31.568117170005401</v>
      </c>
      <c r="G12" s="112">
        <v>11.9847950040727</v>
      </c>
      <c r="H12" s="112">
        <v>25.787811809283202</v>
      </c>
      <c r="I12" s="112">
        <v>8.23875224955008</v>
      </c>
      <c r="J12" s="112">
        <v>3.66021308282735</v>
      </c>
      <c r="K12" s="112">
        <v>0</v>
      </c>
      <c r="L12" s="112">
        <v>0</v>
      </c>
      <c r="M12" s="112">
        <v>6.3293876621898404</v>
      </c>
      <c r="N12" s="112">
        <v>23.073134168540498</v>
      </c>
      <c r="O12" s="112">
        <v>20.863325237359199</v>
      </c>
      <c r="P12" s="112">
        <v>12.890293173106802</v>
      </c>
      <c r="Q12" s="112">
        <v>0</v>
      </c>
    </row>
    <row r="13" spans="1:18" x14ac:dyDescent="0.25">
      <c r="A13" s="119" t="s">
        <v>38</v>
      </c>
      <c r="B13" s="110"/>
      <c r="C13" s="111"/>
      <c r="D13" s="112">
        <v>0</v>
      </c>
      <c r="E13" s="112">
        <v>0</v>
      </c>
      <c r="F13" s="112">
        <v>0</v>
      </c>
      <c r="G13" s="112">
        <v>0</v>
      </c>
      <c r="H13" s="112">
        <v>3.2270287338174897</v>
      </c>
      <c r="I13" s="112">
        <v>2.9238152369526</v>
      </c>
      <c r="J13" s="112">
        <v>3.0530415855195301</v>
      </c>
      <c r="K13" s="112">
        <v>3.9506449803701602</v>
      </c>
      <c r="L13" s="112">
        <v>5.6767652088932303</v>
      </c>
      <c r="M13" s="112">
        <v>7.8488504438879998</v>
      </c>
      <c r="N13" s="112">
        <v>6.6120569654138501</v>
      </c>
      <c r="O13" s="112">
        <v>6.7752263192757702</v>
      </c>
      <c r="P13" s="112">
        <v>8.5413860975862406</v>
      </c>
      <c r="Q13" s="112">
        <v>12.863348203803699</v>
      </c>
    </row>
    <row r="14" spans="1:18" x14ac:dyDescent="0.25">
      <c r="A14" s="120" t="s">
        <v>37</v>
      </c>
      <c r="B14" s="113"/>
      <c r="C14" s="121"/>
      <c r="D14" s="116">
        <v>442.34557320851701</v>
      </c>
      <c r="E14" s="116">
        <v>500.65275769469099</v>
      </c>
      <c r="F14" s="116">
        <v>471.42528596501796</v>
      </c>
      <c r="G14" s="116">
        <v>482.563127884876</v>
      </c>
      <c r="H14" s="116">
        <v>626.33617513945899</v>
      </c>
      <c r="I14" s="116">
        <v>930.31313737252492</v>
      </c>
      <c r="J14" s="116">
        <v>946.8518730667879</v>
      </c>
      <c r="K14" s="116">
        <v>1029.1037577117199</v>
      </c>
      <c r="L14" s="116">
        <v>874.81920351820099</v>
      </c>
      <c r="M14" s="116">
        <v>1224.09287502845</v>
      </c>
      <c r="N14" s="116">
        <v>1314.2542028054299</v>
      </c>
      <c r="O14" s="116">
        <v>1785.5696621770799</v>
      </c>
      <c r="P14" s="116">
        <v>1955.6106909768901</v>
      </c>
      <c r="Q14" s="116">
        <v>2424.0115050481299</v>
      </c>
    </row>
    <row r="15" spans="1:18" x14ac:dyDescent="0.25">
      <c r="A15" s="110" t="s">
        <v>41</v>
      </c>
      <c r="B15" s="110"/>
      <c r="C15" s="111"/>
      <c r="D15" s="112">
        <v>-1.1839936713033099</v>
      </c>
      <c r="E15" s="112">
        <v>0</v>
      </c>
      <c r="F15" s="112">
        <v>0</v>
      </c>
      <c r="G15" s="112">
        <v>0</v>
      </c>
      <c r="H15" s="112">
        <v>0</v>
      </c>
      <c r="I15" s="112">
        <v>0</v>
      </c>
      <c r="J15" s="112">
        <v>0</v>
      </c>
      <c r="K15" s="112">
        <v>0</v>
      </c>
      <c r="L15" s="112">
        <v>0</v>
      </c>
      <c r="M15" s="112">
        <v>0</v>
      </c>
      <c r="N15" s="112">
        <v>0</v>
      </c>
      <c r="O15" s="112">
        <v>0</v>
      </c>
      <c r="P15" s="112">
        <v>0</v>
      </c>
      <c r="Q15" s="112">
        <v>0</v>
      </c>
    </row>
    <row r="16" spans="1:18" x14ac:dyDescent="0.25">
      <c r="A16" s="119" t="s">
        <v>39</v>
      </c>
      <c r="B16" s="110"/>
      <c r="C16" s="111"/>
      <c r="D16" s="112">
        <v>0</v>
      </c>
      <c r="E16" s="112">
        <v>0</v>
      </c>
      <c r="F16" s="112">
        <v>0</v>
      </c>
      <c r="G16" s="112">
        <v>0</v>
      </c>
      <c r="H16" s="112">
        <v>0</v>
      </c>
      <c r="I16" s="112">
        <v>0</v>
      </c>
      <c r="J16" s="112">
        <v>0</v>
      </c>
      <c r="K16" s="112">
        <v>0</v>
      </c>
      <c r="L16" s="112">
        <v>0</v>
      </c>
      <c r="M16" s="112">
        <v>48.940359663100303</v>
      </c>
      <c r="N16" s="112">
        <v>89.793339758003995</v>
      </c>
      <c r="O16" s="112">
        <v>146.079708544932</v>
      </c>
      <c r="P16" s="112">
        <v>152.38785869677801</v>
      </c>
      <c r="Q16" s="112">
        <v>225.670345151444</v>
      </c>
    </row>
    <row r="17" spans="1:18" x14ac:dyDescent="0.25">
      <c r="A17" s="119" t="s">
        <v>42</v>
      </c>
      <c r="B17" s="110"/>
      <c r="C17" s="111"/>
      <c r="D17" s="112">
        <v>0</v>
      </c>
      <c r="E17" s="112">
        <v>0</v>
      </c>
      <c r="F17" s="112">
        <v>0</v>
      </c>
      <c r="G17" s="112">
        <v>0</v>
      </c>
      <c r="H17" s="112">
        <v>0</v>
      </c>
      <c r="I17" s="112">
        <v>0</v>
      </c>
      <c r="J17" s="112">
        <v>0</v>
      </c>
      <c r="K17" s="112">
        <v>0</v>
      </c>
      <c r="L17" s="112">
        <v>0</v>
      </c>
      <c r="M17" s="112">
        <v>86.7926246300933</v>
      </c>
      <c r="N17" s="112">
        <v>142.921083627797</v>
      </c>
      <c r="O17" s="112">
        <v>162.65621550010999</v>
      </c>
      <c r="P17" s="112">
        <v>151.13954211126</v>
      </c>
      <c r="Q17" s="112">
        <v>260.69030288800099</v>
      </c>
    </row>
    <row r="18" spans="1:18" x14ac:dyDescent="0.25">
      <c r="A18" s="110" t="s">
        <v>40</v>
      </c>
      <c r="B18" s="110"/>
      <c r="C18" s="111"/>
      <c r="D18" s="112">
        <v>0</v>
      </c>
      <c r="E18" s="112">
        <v>-3.9261860497142398</v>
      </c>
      <c r="F18" s="112">
        <v>-10.609453489075801</v>
      </c>
      <c r="G18" s="112">
        <v>11.0247081183817</v>
      </c>
      <c r="H18" s="112">
        <v>29.185348910640901</v>
      </c>
      <c r="I18" s="112">
        <v>35.104979004199102</v>
      </c>
      <c r="J18" s="112">
        <v>26.9939282850269</v>
      </c>
      <c r="K18" s="112">
        <v>47.203589455973002</v>
      </c>
      <c r="L18" s="112">
        <v>59.970681651600195</v>
      </c>
      <c r="M18" s="112">
        <v>37.852264966992898</v>
      </c>
      <c r="N18" s="112">
        <v>53.127743869793306</v>
      </c>
      <c r="O18" s="112">
        <v>16.576506955177699</v>
      </c>
      <c r="P18" s="112">
        <v>-1.2483165855174501</v>
      </c>
      <c r="Q18" s="112">
        <v>35.019957736557799</v>
      </c>
    </row>
    <row r="19" spans="1:18" x14ac:dyDescent="0.25">
      <c r="A19" s="113" t="s">
        <v>43</v>
      </c>
      <c r="B19" s="113"/>
      <c r="C19" s="121"/>
      <c r="D19" s="116">
        <v>441.16157953721398</v>
      </c>
      <c r="E19" s="116">
        <v>504.57894374440497</v>
      </c>
      <c r="F19" s="116">
        <v>482.03473945409399</v>
      </c>
      <c r="G19" s="116">
        <v>471.53841976649397</v>
      </c>
      <c r="H19" s="116">
        <v>597.150826228818</v>
      </c>
      <c r="I19" s="116">
        <v>895.20815836832594</v>
      </c>
      <c r="J19" s="116">
        <v>919.85794478176206</v>
      </c>
      <c r="K19" s="116">
        <v>981.90016825574799</v>
      </c>
      <c r="L19" s="116">
        <v>814.848521866601</v>
      </c>
      <c r="M19" s="116">
        <v>1186.2406100614601</v>
      </c>
      <c r="N19" s="116">
        <v>1261.1264589356401</v>
      </c>
      <c r="O19" s="116">
        <v>1768.9931552219</v>
      </c>
      <c r="P19" s="116">
        <v>1956.8590075624102</v>
      </c>
      <c r="Q19" s="116">
        <v>2388.9915473115702</v>
      </c>
    </row>
    <row r="20" spans="1:18" x14ac:dyDescent="0.25">
      <c r="A20" s="110" t="s">
        <v>44</v>
      </c>
      <c r="B20" s="110"/>
      <c r="C20" s="111"/>
      <c r="D20" s="112">
        <v>133.310040213593</v>
      </c>
      <c r="E20" s="112">
        <v>165.66962748743299</v>
      </c>
      <c r="F20" s="112">
        <v>161.251588694546</v>
      </c>
      <c r="G20" s="112">
        <v>156.51914200380099</v>
      </c>
      <c r="H20" s="112">
        <v>176.439322176612</v>
      </c>
      <c r="I20" s="112">
        <v>250.461907618476</v>
      </c>
      <c r="J20" s="112">
        <v>18.692862870890099</v>
      </c>
      <c r="K20" s="112">
        <v>198.15591699383</v>
      </c>
      <c r="L20" s="112">
        <v>71.042022966039497</v>
      </c>
      <c r="M20" s="112">
        <v>237.986569542453</v>
      </c>
      <c r="N20" s="112">
        <v>255.35067994431901</v>
      </c>
      <c r="O20" s="112">
        <v>380.765069551777</v>
      </c>
      <c r="P20" s="112">
        <v>376.09344245312298</v>
      </c>
      <c r="Q20" s="112">
        <v>505.489551537919</v>
      </c>
    </row>
    <row r="21" spans="1:18" ht="14.25" thickBot="1" x14ac:dyDescent="0.3">
      <c r="A21" s="122" t="s">
        <v>45</v>
      </c>
      <c r="B21" s="122"/>
      <c r="C21" s="123"/>
      <c r="D21" s="124">
        <v>307.85153932362005</v>
      </c>
      <c r="E21" s="124">
        <v>338.90931625697101</v>
      </c>
      <c r="F21" s="124">
        <v>320.78315075954697</v>
      </c>
      <c r="G21" s="124">
        <v>315.01927776269298</v>
      </c>
      <c r="H21" s="124">
        <v>420.71150405220504</v>
      </c>
      <c r="I21" s="124">
        <v>644.74625074984897</v>
      </c>
      <c r="J21" s="124">
        <v>901.16508191087098</v>
      </c>
      <c r="K21" s="124">
        <v>783.74425126191795</v>
      </c>
      <c r="L21" s="124">
        <v>743.806498900561</v>
      </c>
      <c r="M21" s="124">
        <v>948.25404051900694</v>
      </c>
      <c r="N21" s="124">
        <v>1005.7757789913201</v>
      </c>
      <c r="O21" s="124">
        <v>1388.22808567012</v>
      </c>
      <c r="P21" s="124">
        <v>1580.7655651092898</v>
      </c>
      <c r="Q21" s="124">
        <v>1883.5019957736499</v>
      </c>
    </row>
    <row r="22" spans="1:18" ht="14.25" thickTop="1" x14ac:dyDescent="0.25">
      <c r="A22" s="119" t="s">
        <v>47</v>
      </c>
      <c r="B22" s="110"/>
      <c r="C22" s="111"/>
      <c r="D22" s="112">
        <v>297.18900388951101</v>
      </c>
      <c r="E22" s="112">
        <v>331.57612063623202</v>
      </c>
      <c r="F22" s="112">
        <v>316.37232948011797</v>
      </c>
      <c r="G22" s="112">
        <v>312.58865055661101</v>
      </c>
      <c r="H22" s="112">
        <v>419.70529417955998</v>
      </c>
      <c r="I22" s="112">
        <v>642.3431313737251</v>
      </c>
      <c r="J22" s="112">
        <v>898.93229465001707</v>
      </c>
      <c r="K22" s="112">
        <v>780.50252383623103</v>
      </c>
      <c r="L22" s="112">
        <v>742.50794038602498</v>
      </c>
      <c r="M22" s="112">
        <v>945.557705440473</v>
      </c>
      <c r="N22" s="112">
        <v>998.62297890566401</v>
      </c>
      <c r="O22" s="112">
        <v>1382.25656877898</v>
      </c>
      <c r="P22" s="112">
        <v>1576.5844815083301</v>
      </c>
      <c r="Q22" s="112">
        <v>1880.07630899272</v>
      </c>
    </row>
    <row r="23" spans="1:18" x14ac:dyDescent="0.25">
      <c r="A23" s="119" t="s">
        <v>46</v>
      </c>
      <c r="B23" s="110"/>
      <c r="C23" s="111"/>
      <c r="D23" s="112">
        <v>10.662535434109001</v>
      </c>
      <c r="E23" s="112">
        <v>7.3331956207395104</v>
      </c>
      <c r="F23" s="112">
        <v>4.4108212794286699</v>
      </c>
      <c r="G23" s="112">
        <v>2.43062720608199</v>
      </c>
      <c r="H23" s="112">
        <v>1.00620987264498</v>
      </c>
      <c r="I23" s="112">
        <v>2.4031193761247698</v>
      </c>
      <c r="J23" s="112">
        <v>2.2327872608546202</v>
      </c>
      <c r="K23" s="112">
        <v>3.2417274256870403</v>
      </c>
      <c r="L23" s="112">
        <v>1.2985585145370102</v>
      </c>
      <c r="M23" s="112">
        <v>2.6963350785340299</v>
      </c>
      <c r="N23" s="112">
        <v>7.1528000856622702</v>
      </c>
      <c r="O23" s="112">
        <v>5.9715168911459395</v>
      </c>
      <c r="P23" s="112">
        <v>4.1810836009530696</v>
      </c>
      <c r="Q23" s="112">
        <v>3.4256867809344898</v>
      </c>
    </row>
    <row r="24" spans="1:18" x14ac:dyDescent="0.25">
      <c r="A24" s="110" t="s">
        <v>51</v>
      </c>
      <c r="B24" s="110"/>
      <c r="C24" s="111"/>
      <c r="D24" s="125">
        <v>1.56898938624826</v>
      </c>
      <c r="E24" s="125">
        <v>1.7489499414721399</v>
      </c>
      <c r="F24" s="125">
        <v>1.67039883798341</v>
      </c>
      <c r="G24" s="125"/>
      <c r="H24" s="125"/>
      <c r="I24" s="125"/>
      <c r="J24" s="125"/>
      <c r="K24" s="125"/>
      <c r="L24" s="125"/>
      <c r="M24" s="125"/>
      <c r="N24" s="125"/>
      <c r="O24" s="125"/>
      <c r="P24" s="125"/>
      <c r="Q24" s="125"/>
    </row>
    <row r="25" spans="1:18" x14ac:dyDescent="0.25">
      <c r="A25" s="107" t="s">
        <v>52</v>
      </c>
      <c r="B25" s="107"/>
      <c r="C25" s="108"/>
      <c r="D25" s="126"/>
      <c r="E25" s="126"/>
      <c r="F25" s="126"/>
      <c r="G25" s="126">
        <v>1.65082812924246</v>
      </c>
      <c r="H25" s="126">
        <v>2.2208188611724999</v>
      </c>
      <c r="I25" s="126">
        <v>3.3953209358128298</v>
      </c>
      <c r="J25" s="126">
        <v>4.7657234505670703</v>
      </c>
      <c r="K25" s="126">
        <v>4.1839596186202996</v>
      </c>
      <c r="L25" s="126">
        <v>4.0190569264598004</v>
      </c>
      <c r="M25" s="126">
        <v>5.1217846574095098</v>
      </c>
      <c r="N25" s="126">
        <v>5.4716779098404498</v>
      </c>
      <c r="O25" s="126">
        <v>7.6286155884301099</v>
      </c>
      <c r="P25" s="126">
        <v>8.7744742567077498</v>
      </c>
      <c r="Q25" s="126">
        <v>10.5306409955388</v>
      </c>
    </row>
    <row r="26" spans="1:18" x14ac:dyDescent="0.25">
      <c r="A26" s="107" t="s">
        <v>53</v>
      </c>
      <c r="B26" s="107"/>
      <c r="C26" s="108"/>
      <c r="D26" s="126"/>
      <c r="E26" s="126"/>
      <c r="F26" s="126"/>
      <c r="G26" s="126">
        <v>1.65082812924246</v>
      </c>
      <c r="H26" s="126">
        <v>2.2208188611724999</v>
      </c>
      <c r="I26" s="126">
        <v>3.3833233353329302</v>
      </c>
      <c r="J26" s="126">
        <v>4.7428113185931897</v>
      </c>
      <c r="K26" s="126">
        <v>4.16152551878855</v>
      </c>
      <c r="L26" s="126">
        <v>4.0068409479599296</v>
      </c>
      <c r="M26" s="126">
        <v>5.1217846574095098</v>
      </c>
      <c r="N26" s="126">
        <v>5.4502623407217001</v>
      </c>
      <c r="O26" s="126">
        <v>7.6175756237580003</v>
      </c>
      <c r="P26" s="126">
        <v>8.7641147829690205</v>
      </c>
      <c r="Q26" s="126">
        <v>10.5306409955388</v>
      </c>
    </row>
    <row r="27" spans="1:18" ht="8.1" customHeight="1" x14ac:dyDescent="0.25">
      <c r="G27" s="32"/>
      <c r="H27" s="32"/>
      <c r="I27" s="32"/>
      <c r="J27" s="32"/>
      <c r="K27" s="32"/>
      <c r="L27" s="32"/>
      <c r="M27" s="32"/>
      <c r="N27" s="32"/>
      <c r="O27" s="32"/>
      <c r="P27" s="32"/>
      <c r="Q27" s="32"/>
      <c r="R27" s="20"/>
    </row>
    <row r="28" spans="1:18" x14ac:dyDescent="0.25">
      <c r="A28" s="25" t="s">
        <v>14</v>
      </c>
      <c r="B28" s="25"/>
      <c r="C28" s="25"/>
      <c r="D28" s="25" t="s">
        <v>48</v>
      </c>
      <c r="E28" s="25" t="s">
        <v>49</v>
      </c>
      <c r="F28" s="26" t="s">
        <v>50</v>
      </c>
      <c r="G28" s="33" t="s">
        <v>26</v>
      </c>
      <c r="H28" s="33" t="s">
        <v>17</v>
      </c>
      <c r="I28" s="33" t="s">
        <v>16</v>
      </c>
      <c r="J28" s="33" t="s">
        <v>27</v>
      </c>
      <c r="K28" s="33" t="s">
        <v>28</v>
      </c>
      <c r="L28" s="33" t="s">
        <v>29</v>
      </c>
      <c r="M28" s="33" t="s">
        <v>8</v>
      </c>
      <c r="N28" s="33" t="s">
        <v>9</v>
      </c>
      <c r="O28" s="33" t="s">
        <v>10</v>
      </c>
      <c r="P28" s="33" t="s">
        <v>30</v>
      </c>
      <c r="Q28" s="33" t="s">
        <v>11</v>
      </c>
      <c r="R28" s="20"/>
    </row>
    <row r="29" spans="1:18" x14ac:dyDescent="0.25">
      <c r="A29" s="127" t="s">
        <v>13</v>
      </c>
      <c r="B29" s="110"/>
      <c r="C29" s="111"/>
      <c r="D29" s="111"/>
      <c r="E29" s="111"/>
      <c r="F29" s="111"/>
      <c r="G29" s="111"/>
      <c r="H29" s="111"/>
      <c r="I29" s="111"/>
      <c r="J29" s="111"/>
      <c r="K29" s="111"/>
      <c r="L29" s="111"/>
      <c r="M29" s="111"/>
      <c r="N29" s="111"/>
      <c r="O29" s="111"/>
      <c r="P29" s="111"/>
      <c r="Q29" s="111"/>
      <c r="R29" s="20"/>
    </row>
    <row r="30" spans="1:18" x14ac:dyDescent="0.25">
      <c r="A30" s="128" t="s">
        <v>74</v>
      </c>
      <c r="B30" s="110"/>
      <c r="C30" s="111"/>
      <c r="D30" s="111"/>
      <c r="E30" s="111"/>
      <c r="F30" s="111"/>
      <c r="G30" s="111"/>
      <c r="H30" s="111"/>
      <c r="I30" s="111"/>
      <c r="J30" s="111"/>
      <c r="K30" s="111"/>
      <c r="L30" s="111"/>
      <c r="M30" s="111"/>
      <c r="N30" s="111"/>
      <c r="O30" s="111"/>
      <c r="P30" s="111"/>
      <c r="Q30" s="111"/>
      <c r="R30" s="20"/>
    </row>
    <row r="31" spans="1:18" x14ac:dyDescent="0.25">
      <c r="A31" s="129" t="s">
        <v>6</v>
      </c>
      <c r="B31" s="110"/>
      <c r="C31" s="111"/>
      <c r="D31" s="111"/>
      <c r="E31" s="112">
        <v>1084.04324175445</v>
      </c>
      <c r="F31" s="112">
        <v>952.82696846819499</v>
      </c>
      <c r="G31" s="112">
        <v>854.93130600054303</v>
      </c>
      <c r="H31" s="112">
        <v>826.42037680244096</v>
      </c>
      <c r="I31" s="112">
        <v>942.02999400119904</v>
      </c>
      <c r="J31" s="112">
        <v>899.50968037575899</v>
      </c>
      <c r="K31" s="112">
        <v>880.74256870443003</v>
      </c>
      <c r="L31" s="112">
        <v>959.17664304910807</v>
      </c>
      <c r="M31" s="112">
        <v>893.67402686091498</v>
      </c>
      <c r="N31" s="112">
        <v>840.75596958989092</v>
      </c>
      <c r="O31" s="112">
        <v>866.83815411790602</v>
      </c>
      <c r="P31" s="112">
        <v>813.40723091266898</v>
      </c>
      <c r="Q31" s="112">
        <v>921.79150035219504</v>
      </c>
      <c r="R31" s="20"/>
    </row>
    <row r="32" spans="1:18" x14ac:dyDescent="0.25">
      <c r="A32" s="129" t="s">
        <v>54</v>
      </c>
      <c r="B32" s="110"/>
      <c r="C32" s="111"/>
      <c r="D32" s="111"/>
      <c r="E32" s="112">
        <v>333.49445706809803</v>
      </c>
      <c r="F32" s="112">
        <v>321.08212794286698</v>
      </c>
      <c r="G32" s="112">
        <v>334.30355688297499</v>
      </c>
      <c r="H32" s="112">
        <v>373.00705188927401</v>
      </c>
      <c r="I32" s="112">
        <v>528.44151169766008</v>
      </c>
      <c r="J32" s="112">
        <v>739.82930461679393</v>
      </c>
      <c r="K32" s="112">
        <v>939.91923724060496</v>
      </c>
      <c r="L32" s="112">
        <v>1196.29855851453</v>
      </c>
      <c r="M32" s="112">
        <v>1295.43933530616</v>
      </c>
      <c r="N32" s="112">
        <v>1399.9229039511699</v>
      </c>
      <c r="O32" s="112">
        <v>1567.3426805034201</v>
      </c>
      <c r="P32" s="112">
        <v>1601.22656169066</v>
      </c>
      <c r="Q32" s="112">
        <v>1920.0821789152301</v>
      </c>
      <c r="R32" s="20"/>
    </row>
    <row r="33" spans="1:18" x14ac:dyDescent="0.25">
      <c r="A33" s="129" t="s">
        <v>55</v>
      </c>
      <c r="B33" s="110"/>
      <c r="C33" s="111"/>
      <c r="D33" s="111"/>
      <c r="E33" s="112">
        <v>781.95138745438192</v>
      </c>
      <c r="F33" s="112">
        <v>708.32778551110493</v>
      </c>
      <c r="G33" s="112">
        <v>680.02172142275299</v>
      </c>
      <c r="H33" s="112">
        <v>704.43427007683397</v>
      </c>
      <c r="I33" s="112">
        <v>852.14157168566203</v>
      </c>
      <c r="J33" s="112">
        <v>974.39569251918806</v>
      </c>
      <c r="K33" s="112">
        <v>1199.8339876612401</v>
      </c>
      <c r="L33" s="112">
        <v>1498.44857073051</v>
      </c>
      <c r="M33" s="112">
        <v>1540.1377190985602</v>
      </c>
      <c r="N33" s="112">
        <v>1561.00760252703</v>
      </c>
      <c r="O33" s="112">
        <v>1739.0152351512402</v>
      </c>
      <c r="P33" s="112">
        <v>1894.5239821816999</v>
      </c>
      <c r="Q33" s="112">
        <v>2363.0652735383801</v>
      </c>
      <c r="R33" s="20"/>
    </row>
    <row r="34" spans="1:18" x14ac:dyDescent="0.25">
      <c r="A34" s="129" t="s">
        <v>56</v>
      </c>
      <c r="B34" s="110"/>
      <c r="C34" s="111"/>
      <c r="D34" s="111"/>
      <c r="E34" s="112">
        <v>52.208221441850796</v>
      </c>
      <c r="F34" s="112">
        <v>57.412092235066197</v>
      </c>
      <c r="G34" s="112">
        <v>12.854737985338</v>
      </c>
      <c r="H34" s="112">
        <v>35.717292916535101</v>
      </c>
      <c r="I34" s="112">
        <v>36.038392321535603</v>
      </c>
      <c r="J34" s="112">
        <v>36.812922442433198</v>
      </c>
      <c r="K34" s="112">
        <v>43.427930454290504</v>
      </c>
      <c r="L34" s="112">
        <v>52.334473491326598</v>
      </c>
      <c r="M34" s="112">
        <v>62.040746642385599</v>
      </c>
      <c r="N34" s="112">
        <v>63.747724595781101</v>
      </c>
      <c r="O34" s="112">
        <v>74.708544932656196</v>
      </c>
      <c r="P34" s="112">
        <v>83.72733865119649</v>
      </c>
      <c r="Q34" s="112">
        <v>108.233153322376</v>
      </c>
      <c r="R34" s="20"/>
    </row>
    <row r="35" spans="1:18" x14ac:dyDescent="0.25">
      <c r="A35" s="129" t="s">
        <v>57</v>
      </c>
      <c r="B35" s="110"/>
      <c r="C35" s="111"/>
      <c r="D35" s="111"/>
      <c r="E35" s="112">
        <v>57.209942849273503</v>
      </c>
      <c r="F35" s="112">
        <v>135.22483810445999</v>
      </c>
      <c r="G35" s="112">
        <v>133.176215042085</v>
      </c>
      <c r="H35" s="112">
        <v>125.625723608041</v>
      </c>
      <c r="I35" s="112">
        <v>112.88662267546401</v>
      </c>
      <c r="J35" s="112">
        <v>69.588727231068802</v>
      </c>
      <c r="K35" s="112">
        <v>82.650588895120507</v>
      </c>
      <c r="L35" s="112">
        <v>185.95284632299001</v>
      </c>
      <c r="M35" s="112">
        <v>192.07489187343498</v>
      </c>
      <c r="N35" s="112">
        <v>217.77706392547302</v>
      </c>
      <c r="O35" s="112">
        <v>240.17774343122102</v>
      </c>
      <c r="P35" s="112">
        <v>245.303014606857</v>
      </c>
      <c r="Q35" s="112">
        <v>259.42592157783497</v>
      </c>
      <c r="R35" s="20"/>
    </row>
    <row r="36" spans="1:18" x14ac:dyDescent="0.25">
      <c r="A36" s="130" t="s">
        <v>58</v>
      </c>
      <c r="B36" s="113"/>
      <c r="C36" s="121"/>
      <c r="D36" s="121"/>
      <c r="E36" s="116">
        <v>2308.9072505680601</v>
      </c>
      <c r="F36" s="116">
        <v>2174.8738122616901</v>
      </c>
      <c r="G36" s="116">
        <v>2015.2875373336899</v>
      </c>
      <c r="H36" s="116">
        <v>2065.20471529312</v>
      </c>
      <c r="I36" s="116">
        <v>2471.5380923815196</v>
      </c>
      <c r="J36" s="116">
        <v>2720.1363271852397</v>
      </c>
      <c r="K36" s="116">
        <v>3146.5743129556899</v>
      </c>
      <c r="L36" s="116">
        <v>3892.21109210847</v>
      </c>
      <c r="M36" s="116">
        <v>3983.3667197814698</v>
      </c>
      <c r="N36" s="116">
        <v>4083.2112645893503</v>
      </c>
      <c r="O36" s="116">
        <v>4488.0823581364502</v>
      </c>
      <c r="P36" s="116">
        <v>4638.1881280430898</v>
      </c>
      <c r="Q36" s="116">
        <v>5572.5980277060298</v>
      </c>
      <c r="R36" s="20"/>
    </row>
    <row r="37" spans="1:18" x14ac:dyDescent="0.25">
      <c r="A37" s="128" t="s">
        <v>23</v>
      </c>
      <c r="B37" s="107"/>
      <c r="C37" s="131"/>
      <c r="D37" s="131"/>
      <c r="E37" s="118"/>
      <c r="F37" s="118"/>
      <c r="G37" s="118"/>
      <c r="H37" s="118"/>
      <c r="I37" s="118"/>
      <c r="J37" s="118"/>
      <c r="K37" s="118"/>
      <c r="L37" s="118"/>
      <c r="M37" s="118"/>
      <c r="N37" s="118"/>
      <c r="O37" s="118"/>
      <c r="P37" s="118"/>
      <c r="Q37" s="118"/>
      <c r="R37" s="20"/>
    </row>
    <row r="38" spans="1:18" x14ac:dyDescent="0.25">
      <c r="A38" s="129" t="s">
        <v>59</v>
      </c>
      <c r="B38" s="110"/>
      <c r="C38" s="111"/>
      <c r="D38" s="111"/>
      <c r="E38" s="112">
        <v>327.06190181092001</v>
      </c>
      <c r="F38" s="112">
        <v>358.29449857774</v>
      </c>
      <c r="G38" s="112">
        <v>320.86451262557699</v>
      </c>
      <c r="H38" s="112">
        <v>341.01463003894298</v>
      </c>
      <c r="I38" s="112">
        <v>472.42351529694002</v>
      </c>
      <c r="J38" s="112">
        <v>448.00549891167299</v>
      </c>
      <c r="K38" s="112">
        <v>471.17330342119999</v>
      </c>
      <c r="L38" s="112">
        <v>562.68873686782297</v>
      </c>
      <c r="M38" s="112">
        <v>615.26860915092095</v>
      </c>
      <c r="N38" s="112">
        <v>722.41353463968301</v>
      </c>
      <c r="O38" s="112">
        <v>1047.1561051004601</v>
      </c>
      <c r="P38" s="112">
        <v>1127.31171656479</v>
      </c>
      <c r="Q38" s="112">
        <v>1265.1303122798699</v>
      </c>
      <c r="R38" s="20"/>
    </row>
    <row r="39" spans="1:18" x14ac:dyDescent="0.25">
      <c r="A39" s="129" t="s">
        <v>60</v>
      </c>
      <c r="B39" s="110"/>
      <c r="C39" s="111"/>
      <c r="D39" s="111"/>
      <c r="E39" s="112">
        <v>283.58465881704802</v>
      </c>
      <c r="F39" s="112">
        <v>222.28650971373202</v>
      </c>
      <c r="G39" s="112">
        <v>171.77844148791701</v>
      </c>
      <c r="H39" s="112">
        <v>256.79086411956598</v>
      </c>
      <c r="I39" s="112">
        <v>287.23455308938202</v>
      </c>
      <c r="J39" s="112">
        <v>242.18008935731399</v>
      </c>
      <c r="K39" s="112">
        <v>259.60628154795199</v>
      </c>
      <c r="L39" s="112">
        <v>225.09161983874898</v>
      </c>
      <c r="M39" s="112">
        <v>210.562258137946</v>
      </c>
      <c r="N39" s="112">
        <v>248.86390405825</v>
      </c>
      <c r="O39" s="112">
        <v>288.56259659969004</v>
      </c>
      <c r="P39" s="112">
        <v>361.72796021962</v>
      </c>
      <c r="Q39" s="112">
        <v>410.83000704390696</v>
      </c>
      <c r="R39" s="20"/>
    </row>
    <row r="40" spans="1:18" x14ac:dyDescent="0.25">
      <c r="A40" s="129" t="s">
        <v>61</v>
      </c>
      <c r="B40" s="110"/>
      <c r="C40" s="111"/>
      <c r="D40" s="111"/>
      <c r="E40" s="112">
        <v>1188.1346829167499</v>
      </c>
      <c r="F40" s="112">
        <v>1482.1109967923401</v>
      </c>
      <c r="G40" s="112">
        <v>1274.85745316318</v>
      </c>
      <c r="H40" s="112">
        <v>831.88822229238997</v>
      </c>
      <c r="I40" s="112">
        <v>879.36052789442101</v>
      </c>
      <c r="J40" s="112">
        <v>1006.4108145262901</v>
      </c>
      <c r="K40" s="112">
        <v>1084.06954570947</v>
      </c>
      <c r="L40" s="112">
        <v>1147.8218910334699</v>
      </c>
      <c r="M40" s="112">
        <v>1302.0350557705401</v>
      </c>
      <c r="N40" s="112">
        <v>1499.0866259770801</v>
      </c>
      <c r="O40" s="112">
        <v>1602.0733053654201</v>
      </c>
      <c r="P40" s="112">
        <v>1721.3633067440101</v>
      </c>
      <c r="Q40" s="112">
        <v>1827.97252876262</v>
      </c>
      <c r="R40" s="20"/>
    </row>
    <row r="41" spans="1:18" x14ac:dyDescent="0.25">
      <c r="A41" s="129" t="s">
        <v>62</v>
      </c>
      <c r="B41" s="110"/>
      <c r="C41" s="111"/>
      <c r="D41" s="111"/>
      <c r="E41" s="112">
        <v>1.7861323418026498</v>
      </c>
      <c r="F41" s="112">
        <v>3.6506687647521598</v>
      </c>
      <c r="G41" s="112">
        <v>16.6918273146891</v>
      </c>
      <c r="H41" s="112">
        <v>1.38090727291864</v>
      </c>
      <c r="I41" s="112">
        <v>7.3485302939412103</v>
      </c>
      <c r="J41" s="112">
        <v>146.90571657692701</v>
      </c>
      <c r="K41" s="112">
        <v>23.6432978126752</v>
      </c>
      <c r="L41" s="112">
        <v>15.194234058148</v>
      </c>
      <c r="M41" s="112">
        <v>16.282722513088999</v>
      </c>
      <c r="N41" s="112">
        <v>17.190277331619999</v>
      </c>
      <c r="O41" s="112">
        <v>12.824022963126499</v>
      </c>
      <c r="P41" s="112">
        <v>16.4902102973168</v>
      </c>
      <c r="Q41" s="112">
        <v>33.617046254989404</v>
      </c>
      <c r="R41" s="20"/>
    </row>
    <row r="42" spans="1:18" x14ac:dyDescent="0.25">
      <c r="A42" s="129" t="s">
        <v>63</v>
      </c>
      <c r="B42" s="110"/>
      <c r="C42" s="111"/>
      <c r="D42" s="111"/>
      <c r="E42" s="112">
        <v>53.932383116436</v>
      </c>
      <c r="F42" s="112">
        <v>63.0055074744295</v>
      </c>
      <c r="G42" s="112">
        <v>50.477328265001297</v>
      </c>
      <c r="H42" s="112">
        <v>56.5508893800652</v>
      </c>
      <c r="I42" s="112">
        <v>54.518296340731801</v>
      </c>
      <c r="J42" s="112">
        <v>73.656776263031205</v>
      </c>
      <c r="K42" s="112">
        <v>104.12787436904</v>
      </c>
      <c r="L42" s="112">
        <v>93.416809186415804</v>
      </c>
      <c r="M42" s="112">
        <v>139.112223992715</v>
      </c>
      <c r="N42" s="112">
        <v>164.02505621586801</v>
      </c>
      <c r="O42" s="112">
        <v>143.77125193199302</v>
      </c>
      <c r="P42" s="112">
        <v>142.71521806692201</v>
      </c>
      <c r="Q42" s="112">
        <v>218.284808640525</v>
      </c>
      <c r="R42" s="20"/>
    </row>
    <row r="43" spans="1:18" x14ac:dyDescent="0.25">
      <c r="A43" s="129" t="s">
        <v>64</v>
      </c>
      <c r="B43" s="110"/>
      <c r="C43" s="111"/>
      <c r="D43" s="111"/>
      <c r="E43" s="112">
        <v>102.95255801143</v>
      </c>
      <c r="F43" s="112">
        <v>10.587665678145601</v>
      </c>
      <c r="G43" s="112">
        <v>9.3684496334509912</v>
      </c>
      <c r="H43" s="112">
        <v>17.130828333859501</v>
      </c>
      <c r="I43" s="112">
        <v>18.815836832633398</v>
      </c>
      <c r="J43" s="112">
        <v>11.6554015351128</v>
      </c>
      <c r="K43" s="112">
        <v>12.7975322490185</v>
      </c>
      <c r="L43" s="112">
        <v>48.966528218910298</v>
      </c>
      <c r="M43" s="112">
        <v>15.365353972228499</v>
      </c>
      <c r="N43" s="112">
        <v>93.48002998179669</v>
      </c>
      <c r="O43" s="112">
        <v>67.487304040627009</v>
      </c>
      <c r="P43" s="112">
        <v>25.904900031078398</v>
      </c>
      <c r="Q43" s="112">
        <v>137.42545198403297</v>
      </c>
      <c r="R43" s="20"/>
    </row>
    <row r="44" spans="1:18" x14ac:dyDescent="0.25">
      <c r="A44" s="129" t="s">
        <v>65</v>
      </c>
      <c r="B44" s="110"/>
      <c r="C44" s="111"/>
      <c r="D44" s="111"/>
      <c r="E44" s="112">
        <v>941.50244439853998</v>
      </c>
      <c r="F44" s="112">
        <v>1140.7964655328901</v>
      </c>
      <c r="G44" s="112">
        <v>151.15069237035001</v>
      </c>
      <c r="H44" s="112">
        <v>0</v>
      </c>
      <c r="I44" s="112">
        <v>0</v>
      </c>
      <c r="J44" s="112">
        <v>0</v>
      </c>
      <c r="K44" s="112">
        <v>0</v>
      </c>
      <c r="L44" s="112">
        <v>0</v>
      </c>
      <c r="M44" s="112">
        <v>0</v>
      </c>
      <c r="N44" s="112">
        <v>0</v>
      </c>
      <c r="O44" s="112">
        <v>0</v>
      </c>
      <c r="P44" s="112">
        <v>0</v>
      </c>
      <c r="Q44" s="112">
        <v>0</v>
      </c>
      <c r="R44" s="20"/>
    </row>
    <row r="45" spans="1:18" x14ac:dyDescent="0.25">
      <c r="A45" s="129" t="s">
        <v>18</v>
      </c>
      <c r="B45" s="110"/>
      <c r="C45" s="111"/>
      <c r="D45" s="111"/>
      <c r="E45" s="112">
        <v>156.69765200027499</v>
      </c>
      <c r="F45" s="112">
        <v>162.53464867154801</v>
      </c>
      <c r="G45" s="112">
        <v>198.482758620689</v>
      </c>
      <c r="H45" s="112">
        <v>481.82717608672704</v>
      </c>
      <c r="I45" s="112">
        <v>777.09178164367108</v>
      </c>
      <c r="J45" s="112">
        <v>909.22671554588101</v>
      </c>
      <c r="K45" s="112">
        <v>1007.23051037577</v>
      </c>
      <c r="L45" s="112">
        <v>1664.3122404104499</v>
      </c>
      <c r="M45" s="112">
        <v>1529.87252447074</v>
      </c>
      <c r="N45" s="112">
        <v>1487.20526823</v>
      </c>
      <c r="O45" s="112">
        <v>1238.6630602782</v>
      </c>
      <c r="P45" s="112">
        <v>1804.84201802548</v>
      </c>
      <c r="Q45" s="112">
        <v>1665.4390702042699</v>
      </c>
      <c r="R45" s="20"/>
    </row>
    <row r="46" spans="1:18" s="22" customFormat="1" x14ac:dyDescent="0.25">
      <c r="A46" s="130" t="s">
        <v>5</v>
      </c>
      <c r="B46" s="113"/>
      <c r="C46" s="121"/>
      <c r="D46" s="121"/>
      <c r="E46" s="116">
        <v>3055.6524134132001</v>
      </c>
      <c r="F46" s="116">
        <v>3443.2669612055897</v>
      </c>
      <c r="G46" s="116">
        <v>2193.6714634808504</v>
      </c>
      <c r="H46" s="116">
        <v>1986.5835175244702</v>
      </c>
      <c r="I46" s="116">
        <v>2496.7930413917197</v>
      </c>
      <c r="J46" s="116">
        <v>2838.0410127162299</v>
      </c>
      <c r="K46" s="116">
        <v>2962.64834548513</v>
      </c>
      <c r="L46" s="116">
        <v>3757.49205961397</v>
      </c>
      <c r="M46" s="116">
        <v>3828.49874800819</v>
      </c>
      <c r="N46" s="116">
        <v>4232.2646964343003</v>
      </c>
      <c r="O46" s="116">
        <v>4400.5376462795293</v>
      </c>
      <c r="P46" s="116">
        <v>5200.3553299492305</v>
      </c>
      <c r="Q46" s="116">
        <v>5558.6992251702204</v>
      </c>
    </row>
    <row r="47" spans="1:18" ht="14.25" thickBot="1" x14ac:dyDescent="0.3">
      <c r="A47" s="132" t="s">
        <v>7</v>
      </c>
      <c r="B47" s="122"/>
      <c r="C47" s="123"/>
      <c r="D47" s="123"/>
      <c r="E47" s="124">
        <v>5364.5596639812702</v>
      </c>
      <c r="F47" s="124">
        <v>5618.1407734672803</v>
      </c>
      <c r="G47" s="124">
        <v>4208.9590008145497</v>
      </c>
      <c r="H47" s="124">
        <v>4051.7882328175901</v>
      </c>
      <c r="I47" s="124">
        <v>4968.3311337732403</v>
      </c>
      <c r="J47" s="124">
        <v>5558.1773399014701</v>
      </c>
      <c r="K47" s="124">
        <v>6109.2226584408299</v>
      </c>
      <c r="L47" s="124">
        <v>7649.7031517224505</v>
      </c>
      <c r="M47" s="124">
        <v>7811.8654677896602</v>
      </c>
      <c r="N47" s="124">
        <v>8315.4759610236597</v>
      </c>
      <c r="O47" s="124">
        <v>8888.6200044159796</v>
      </c>
      <c r="P47" s="124">
        <v>9838.5434579923312</v>
      </c>
      <c r="Q47" s="124">
        <v>11131.2972528762</v>
      </c>
      <c r="R47" s="20"/>
    </row>
    <row r="48" spans="1:18" ht="14.25" thickTop="1" x14ac:dyDescent="0.25">
      <c r="A48" s="127" t="s">
        <v>75</v>
      </c>
      <c r="B48" s="107"/>
      <c r="C48" s="131"/>
      <c r="D48" s="131"/>
      <c r="E48" s="118"/>
      <c r="F48" s="118"/>
      <c r="G48" s="118"/>
      <c r="H48" s="118"/>
      <c r="I48" s="118"/>
      <c r="J48" s="118"/>
      <c r="K48" s="118"/>
      <c r="L48" s="118"/>
      <c r="M48" s="118"/>
      <c r="N48" s="118"/>
      <c r="O48" s="118"/>
      <c r="P48" s="118"/>
      <c r="Q48" s="118"/>
      <c r="R48" s="20"/>
    </row>
    <row r="49" spans="1:19" x14ac:dyDescent="0.25">
      <c r="A49" s="128" t="s">
        <v>76</v>
      </c>
      <c r="B49" s="107"/>
      <c r="C49" s="131"/>
      <c r="D49" s="131"/>
      <c r="E49" s="118"/>
      <c r="F49" s="118"/>
      <c r="G49" s="118"/>
      <c r="H49" s="118"/>
      <c r="I49" s="118"/>
      <c r="J49" s="118"/>
      <c r="K49" s="118"/>
      <c r="L49" s="118"/>
      <c r="M49" s="118"/>
      <c r="N49" s="118"/>
      <c r="O49" s="118"/>
      <c r="P49" s="118"/>
      <c r="Q49" s="118"/>
      <c r="R49" s="20"/>
    </row>
    <row r="50" spans="1:19" x14ac:dyDescent="0.25">
      <c r="A50" s="129" t="s">
        <v>66</v>
      </c>
      <c r="B50" s="110"/>
      <c r="C50" s="111"/>
      <c r="D50" s="111"/>
      <c r="E50" s="112">
        <v>3152.9380981890704</v>
      </c>
      <c r="F50" s="112">
        <v>2989.3094474369</v>
      </c>
      <c r="G50" s="112">
        <v>-27.285365191419999</v>
      </c>
      <c r="H50" s="112">
        <v>342.063993263866</v>
      </c>
      <c r="I50" s="112">
        <v>934.22675464907002</v>
      </c>
      <c r="J50" s="112">
        <v>1545.10482300378</v>
      </c>
      <c r="K50" s="112">
        <v>1661.57038698822</v>
      </c>
      <c r="L50" s="112">
        <v>2180.7793794282898</v>
      </c>
      <c r="M50" s="112">
        <v>2510.6965627134</v>
      </c>
      <c r="N50" s="112">
        <v>2776.3754149266501</v>
      </c>
      <c r="O50" s="112">
        <v>3379.2095385294701</v>
      </c>
      <c r="P50" s="112">
        <v>3660.9820781104299</v>
      </c>
      <c r="Q50" s="112">
        <v>4430.7067386710396</v>
      </c>
      <c r="R50" s="20"/>
    </row>
    <row r="51" spans="1:19" x14ac:dyDescent="0.25">
      <c r="A51" s="129" t="s">
        <v>46</v>
      </c>
      <c r="B51" s="110"/>
      <c r="C51" s="111"/>
      <c r="D51" s="111"/>
      <c r="E51" s="112">
        <v>36.873924120360797</v>
      </c>
      <c r="F51" s="112">
        <v>10.524723113236</v>
      </c>
      <c r="G51" s="112">
        <v>6.2123269074124305</v>
      </c>
      <c r="H51" s="112">
        <v>5.06262498684349</v>
      </c>
      <c r="I51" s="112">
        <v>6.3083383323335305</v>
      </c>
      <c r="J51" s="112">
        <v>5.8620689655172393</v>
      </c>
      <c r="K51" s="112">
        <v>6.7279865395401002</v>
      </c>
      <c r="L51" s="112">
        <v>4.9083801612509097</v>
      </c>
      <c r="M51" s="112">
        <v>6.2804461643523704</v>
      </c>
      <c r="N51" s="112">
        <v>10.311596530677798</v>
      </c>
      <c r="O51" s="112">
        <v>10.7463016118348</v>
      </c>
      <c r="P51" s="112">
        <v>9.62602299803169</v>
      </c>
      <c r="Q51" s="112">
        <v>6.9687720122094303</v>
      </c>
      <c r="R51" s="20"/>
    </row>
    <row r="52" spans="1:19" ht="14.25" thickBot="1" x14ac:dyDescent="0.3">
      <c r="A52" s="133" t="s">
        <v>67</v>
      </c>
      <c r="B52" s="122"/>
      <c r="C52" s="123"/>
      <c r="D52" s="123"/>
      <c r="E52" s="124">
        <v>3189.8120223094402</v>
      </c>
      <c r="F52" s="124">
        <v>2999.8341705501398</v>
      </c>
      <c r="G52" s="124">
        <v>-21.073038284007602</v>
      </c>
      <c r="H52" s="124">
        <v>347.12661825071001</v>
      </c>
      <c r="I52" s="124">
        <v>940.53509298140295</v>
      </c>
      <c r="J52" s="124">
        <v>1550.9668919692899</v>
      </c>
      <c r="K52" s="124">
        <v>1668.2983735277601</v>
      </c>
      <c r="L52" s="124">
        <v>2185.6877595895398</v>
      </c>
      <c r="M52" s="124">
        <v>2516.97700887776</v>
      </c>
      <c r="N52" s="124">
        <v>2786.6870114573203</v>
      </c>
      <c r="O52" s="124">
        <v>3389.9558401413101</v>
      </c>
      <c r="P52" s="124">
        <v>3670.6081011084598</v>
      </c>
      <c r="Q52" s="124">
        <v>4437.6755106832506</v>
      </c>
      <c r="R52" s="20"/>
      <c r="S52" s="43"/>
    </row>
    <row r="53" spans="1:19" ht="14.25" thickTop="1" x14ac:dyDescent="0.25">
      <c r="A53" s="128" t="s">
        <v>77</v>
      </c>
      <c r="B53" s="107"/>
      <c r="C53" s="131"/>
      <c r="D53" s="131"/>
      <c r="E53" s="118"/>
      <c r="F53" s="118"/>
      <c r="G53" s="118"/>
      <c r="H53" s="118"/>
      <c r="I53" s="118"/>
      <c r="J53" s="118"/>
      <c r="K53" s="118"/>
      <c r="L53" s="118"/>
      <c r="M53" s="118"/>
      <c r="N53" s="118"/>
      <c r="O53" s="118"/>
      <c r="P53" s="118"/>
      <c r="Q53" s="118"/>
      <c r="R53" s="20"/>
    </row>
    <row r="54" spans="1:19" x14ac:dyDescent="0.25">
      <c r="A54" s="129" t="s">
        <v>68</v>
      </c>
      <c r="B54" s="110"/>
      <c r="C54" s="111"/>
      <c r="D54" s="111"/>
      <c r="E54" s="112">
        <v>90.172829305239901</v>
      </c>
      <c r="F54" s="112">
        <v>92.978272710766703</v>
      </c>
      <c r="G54" s="112">
        <v>85.118653271789299</v>
      </c>
      <c r="H54" s="112">
        <v>95.804652141879799</v>
      </c>
      <c r="I54" s="112">
        <v>100.97060587882399</v>
      </c>
      <c r="J54" s="112">
        <v>99.180891281933697</v>
      </c>
      <c r="K54" s="112">
        <v>98.840157038698806</v>
      </c>
      <c r="L54" s="112">
        <v>73.277547031517187</v>
      </c>
      <c r="M54" s="112">
        <v>115.18324607329801</v>
      </c>
      <c r="N54" s="112">
        <v>118.649748367062</v>
      </c>
      <c r="O54" s="112">
        <v>135.84124530801498</v>
      </c>
      <c r="P54" s="112">
        <v>138.969232362995</v>
      </c>
      <c r="Q54" s="112">
        <v>137.01807936135199</v>
      </c>
      <c r="R54" s="20"/>
    </row>
    <row r="55" spans="1:19" x14ac:dyDescent="0.25">
      <c r="A55" s="129" t="s">
        <v>69</v>
      </c>
      <c r="B55" s="110"/>
      <c r="C55" s="111"/>
      <c r="D55" s="111"/>
      <c r="E55" s="112">
        <v>142.92501549266601</v>
      </c>
      <c r="F55" s="112">
        <v>163.13502390606999</v>
      </c>
      <c r="G55" s="112">
        <v>154.055932663589</v>
      </c>
      <c r="H55" s="112">
        <v>226.530891485106</v>
      </c>
      <c r="I55" s="112">
        <v>236.82303539292101</v>
      </c>
      <c r="J55" s="112">
        <v>209.11788291900501</v>
      </c>
      <c r="K55" s="112">
        <v>185.722938867077</v>
      </c>
      <c r="L55" s="112">
        <v>189.75690202785199</v>
      </c>
      <c r="M55" s="112">
        <v>171.71409059867901</v>
      </c>
      <c r="N55" s="112">
        <v>193.48324231716401</v>
      </c>
      <c r="O55" s="112">
        <v>206.752042393464</v>
      </c>
      <c r="P55" s="112">
        <v>213.62477986118299</v>
      </c>
      <c r="Q55" s="112">
        <v>216.236205682085</v>
      </c>
      <c r="R55" s="20"/>
    </row>
    <row r="56" spans="1:19" x14ac:dyDescent="0.25">
      <c r="A56" s="129" t="s">
        <v>70</v>
      </c>
      <c r="B56" s="110"/>
      <c r="C56" s="111"/>
      <c r="D56" s="111"/>
      <c r="E56" s="112">
        <v>38.501686979274197</v>
      </c>
      <c r="F56" s="112">
        <v>26.159898323548902</v>
      </c>
      <c r="G56" s="112">
        <v>25.354330708661401</v>
      </c>
      <c r="H56" s="112">
        <v>13.799600042100801</v>
      </c>
      <c r="I56" s="112">
        <v>13.169766046790599</v>
      </c>
      <c r="J56" s="112">
        <v>44.841333486080806</v>
      </c>
      <c r="K56" s="112">
        <v>92.213123948401503</v>
      </c>
      <c r="L56" s="112">
        <v>138.619594429513</v>
      </c>
      <c r="M56" s="112">
        <v>109.23400865012499</v>
      </c>
      <c r="N56" s="112">
        <v>135.46097012528099</v>
      </c>
      <c r="O56" s="112">
        <v>151.07750055199799</v>
      </c>
      <c r="P56" s="112">
        <v>113.97078628405599</v>
      </c>
      <c r="Q56" s="112">
        <v>282.47710730218296</v>
      </c>
      <c r="R56" s="20"/>
    </row>
    <row r="57" spans="1:19" x14ac:dyDescent="0.25">
      <c r="A57" s="129" t="s">
        <v>20</v>
      </c>
      <c r="B57" s="110"/>
      <c r="C57" s="111"/>
      <c r="D57" s="111"/>
      <c r="E57" s="112">
        <v>436.96756868415599</v>
      </c>
      <c r="F57" s="112">
        <v>617.58760515644803</v>
      </c>
      <c r="G57" s="112">
        <v>2454.9443388541899</v>
      </c>
      <c r="H57" s="112">
        <v>1945.1015682559701</v>
      </c>
      <c r="I57" s="112">
        <v>2166.98380323935</v>
      </c>
      <c r="J57" s="112">
        <v>2207.7752319853303</v>
      </c>
      <c r="K57" s="112">
        <v>2344.0684240044798</v>
      </c>
      <c r="L57" s="112">
        <v>3328.5426337649596</v>
      </c>
      <c r="M57" s="112">
        <v>2993.4111085818299</v>
      </c>
      <c r="N57" s="112">
        <v>3010.7923760573904</v>
      </c>
      <c r="O57" s="112">
        <v>2734.8045926252998</v>
      </c>
      <c r="P57" s="112">
        <v>3472.3795711177804</v>
      </c>
      <c r="Q57" s="112">
        <v>3369.80981451044</v>
      </c>
      <c r="R57" s="20"/>
    </row>
    <row r="58" spans="1:19" x14ac:dyDescent="0.25">
      <c r="A58" s="129" t="s">
        <v>21</v>
      </c>
      <c r="B58" s="110"/>
      <c r="C58" s="111"/>
      <c r="D58" s="111"/>
      <c r="E58" s="112">
        <v>647.69675686841504</v>
      </c>
      <c r="F58" s="112">
        <v>811.44828420988904</v>
      </c>
      <c r="G58" s="112">
        <v>711.14200380124907</v>
      </c>
      <c r="H58" s="112">
        <v>690.74307967582297</v>
      </c>
      <c r="I58" s="112">
        <v>744.27114577084501</v>
      </c>
      <c r="J58" s="112">
        <v>675.61347233360004</v>
      </c>
      <c r="K58" s="112">
        <v>897.38081884464304</v>
      </c>
      <c r="L58" s="112">
        <v>839.80210114830197</v>
      </c>
      <c r="M58" s="112">
        <v>827.196676530844</v>
      </c>
      <c r="N58" s="112">
        <v>1019.40785951386</v>
      </c>
      <c r="O58" s="112">
        <v>1129.35195407374</v>
      </c>
      <c r="P58" s="112">
        <v>1145.9867398736101</v>
      </c>
      <c r="Q58" s="112">
        <v>1548.2660248884699</v>
      </c>
      <c r="R58" s="20"/>
    </row>
    <row r="59" spans="1:19" x14ac:dyDescent="0.25">
      <c r="A59" s="129" t="s">
        <v>71</v>
      </c>
      <c r="B59" s="110"/>
      <c r="C59" s="111"/>
      <c r="D59" s="111"/>
      <c r="E59" s="112">
        <v>6.1764098326791901</v>
      </c>
      <c r="F59" s="112">
        <v>125.99770017551199</v>
      </c>
      <c r="G59" s="112">
        <v>112.22590279663301</v>
      </c>
      <c r="H59" s="112">
        <v>41.719818966424505</v>
      </c>
      <c r="I59" s="112">
        <v>1.7324535092981399</v>
      </c>
      <c r="J59" s="112">
        <v>12.993470042387401</v>
      </c>
      <c r="K59" s="112">
        <v>16.591138530566401</v>
      </c>
      <c r="L59" s="112">
        <v>2.6142193989738503</v>
      </c>
      <c r="M59" s="112">
        <v>41.566127930798906</v>
      </c>
      <c r="N59" s="112">
        <v>21.408073669557702</v>
      </c>
      <c r="O59" s="112">
        <v>14.947008169573801</v>
      </c>
      <c r="P59" s="112">
        <v>64.118926758520601</v>
      </c>
      <c r="Q59" s="112">
        <v>4.7100258276590692</v>
      </c>
      <c r="R59" s="20"/>
    </row>
    <row r="60" spans="1:19" x14ac:dyDescent="0.25">
      <c r="A60" s="129" t="s">
        <v>19</v>
      </c>
      <c r="B60" s="110"/>
      <c r="C60" s="111"/>
      <c r="D60" s="111"/>
      <c r="E60" s="112">
        <v>669.21159540039901</v>
      </c>
      <c r="F60" s="112">
        <v>648.43793499969695</v>
      </c>
      <c r="G60" s="112">
        <v>551.18001629106698</v>
      </c>
      <c r="H60" s="112">
        <v>647.18240185243599</v>
      </c>
      <c r="I60" s="112">
        <v>728.86022795440897</v>
      </c>
      <c r="J60" s="112">
        <v>748.94145950280597</v>
      </c>
      <c r="K60" s="112">
        <v>798.13684800897295</v>
      </c>
      <c r="L60" s="112">
        <v>871.98509650622998</v>
      </c>
      <c r="M60" s="112">
        <v>908.07193262007706</v>
      </c>
      <c r="N60" s="112">
        <v>966.87868080094199</v>
      </c>
      <c r="O60" s="112">
        <v>1027.3349525281499</v>
      </c>
      <c r="P60" s="112">
        <v>979.65088573500395</v>
      </c>
      <c r="Q60" s="112">
        <v>1015.09861469828</v>
      </c>
      <c r="R60" s="20"/>
    </row>
    <row r="61" spans="1:19" x14ac:dyDescent="0.25">
      <c r="A61" s="129" t="s">
        <v>72</v>
      </c>
      <c r="B61" s="110"/>
      <c r="C61" s="111"/>
      <c r="D61" s="111"/>
      <c r="E61" s="112">
        <v>143.09577910899901</v>
      </c>
      <c r="F61" s="112">
        <v>132.561883435211</v>
      </c>
      <c r="G61" s="112">
        <v>136.01086071137601</v>
      </c>
      <c r="H61" s="112">
        <v>43.779602147142405</v>
      </c>
      <c r="I61" s="112">
        <v>34.985002999400102</v>
      </c>
      <c r="J61" s="112">
        <v>8.7467063810287513</v>
      </c>
      <c r="K61" s="112">
        <v>7.9708356702187304</v>
      </c>
      <c r="L61" s="112">
        <v>19.417297825555803</v>
      </c>
      <c r="M61" s="112">
        <v>128.51126792624601</v>
      </c>
      <c r="N61" s="112">
        <v>62.707998715065798</v>
      </c>
      <c r="O61" s="112">
        <v>98.554868624420408</v>
      </c>
      <c r="P61" s="112">
        <v>39.234434890707497</v>
      </c>
      <c r="Q61" s="112">
        <v>120.00586992251701</v>
      </c>
      <c r="R61" s="20"/>
    </row>
    <row r="62" spans="1:19" ht="14.25" thickBot="1" x14ac:dyDescent="0.3">
      <c r="A62" s="132" t="s">
        <v>73</v>
      </c>
      <c r="B62" s="122"/>
      <c r="C62" s="123"/>
      <c r="D62" s="123"/>
      <c r="E62" s="124">
        <v>5364.5596639812702</v>
      </c>
      <c r="F62" s="124">
        <v>5618.1407734672803</v>
      </c>
      <c r="G62" s="124">
        <v>4208.9590008145497</v>
      </c>
      <c r="H62" s="124">
        <v>4051.7882328175901</v>
      </c>
      <c r="I62" s="124">
        <v>4968.3311337732403</v>
      </c>
      <c r="J62" s="124">
        <v>5558.1773399014701</v>
      </c>
      <c r="K62" s="124">
        <v>6109.2226584408299</v>
      </c>
      <c r="L62" s="124">
        <v>7649.7031517224505</v>
      </c>
      <c r="M62" s="124">
        <v>7811.8654677896602</v>
      </c>
      <c r="N62" s="124">
        <v>8315.4759610236597</v>
      </c>
      <c r="O62" s="124">
        <v>8888.6200044159796</v>
      </c>
      <c r="P62" s="124">
        <v>9838.5434579923312</v>
      </c>
      <c r="Q62" s="124">
        <v>11131.2972528762</v>
      </c>
      <c r="R62" s="20"/>
    </row>
    <row r="63" spans="1:19" ht="8.1" customHeight="1" thickTop="1" x14ac:dyDescent="0.25">
      <c r="A63" s="37"/>
      <c r="B63" s="28"/>
      <c r="C63" s="36"/>
      <c r="D63" s="36"/>
      <c r="E63" s="36"/>
      <c r="F63" s="36"/>
      <c r="G63" s="36"/>
      <c r="H63" s="36"/>
      <c r="I63" s="36"/>
      <c r="J63" s="36"/>
      <c r="K63" s="36"/>
      <c r="L63" s="36"/>
      <c r="M63" s="36"/>
      <c r="N63" s="36"/>
      <c r="O63" s="36"/>
      <c r="P63" s="36"/>
      <c r="Q63" s="36"/>
      <c r="R63" s="20"/>
    </row>
    <row r="64" spans="1:19" x14ac:dyDescent="0.25">
      <c r="A64" s="25" t="s">
        <v>15</v>
      </c>
      <c r="B64" s="25"/>
      <c r="C64" s="25"/>
      <c r="D64" s="33" t="s">
        <v>48</v>
      </c>
      <c r="E64" s="33" t="s">
        <v>49</v>
      </c>
      <c r="F64" s="33" t="s">
        <v>50</v>
      </c>
      <c r="G64" s="33" t="s">
        <v>26</v>
      </c>
      <c r="H64" s="33" t="s">
        <v>17</v>
      </c>
      <c r="I64" s="33" t="s">
        <v>16</v>
      </c>
      <c r="J64" s="33" t="s">
        <v>27</v>
      </c>
      <c r="K64" s="33" t="s">
        <v>28</v>
      </c>
      <c r="L64" s="33" t="s">
        <v>29</v>
      </c>
      <c r="M64" s="33" t="s">
        <v>8</v>
      </c>
      <c r="N64" s="33" t="s">
        <v>9</v>
      </c>
      <c r="O64" s="33" t="s">
        <v>10</v>
      </c>
      <c r="P64" s="33" t="s">
        <v>30</v>
      </c>
      <c r="Q64" s="33" t="s">
        <v>11</v>
      </c>
      <c r="R64" s="20"/>
    </row>
    <row r="65" spans="1:18" s="22" customFormat="1" x14ac:dyDescent="0.25">
      <c r="A65" s="127" t="s">
        <v>78</v>
      </c>
      <c r="B65" s="107"/>
      <c r="C65" s="107"/>
      <c r="D65" s="107"/>
      <c r="E65" s="107"/>
      <c r="F65" s="107"/>
      <c r="G65" s="109">
        <v>145.835460222644</v>
      </c>
      <c r="H65" s="109">
        <v>192.351331438795</v>
      </c>
      <c r="I65" s="109">
        <v>549.23095380923792</v>
      </c>
      <c r="J65" s="109">
        <v>742.01626761370096</v>
      </c>
      <c r="K65" s="109">
        <v>890.25687044307301</v>
      </c>
      <c r="L65" s="109">
        <v>1096.92890300513</v>
      </c>
      <c r="M65" s="109">
        <v>1550.6555884361401</v>
      </c>
      <c r="N65" s="109">
        <v>1439.28257843452</v>
      </c>
      <c r="O65" s="134"/>
      <c r="P65" s="109">
        <v>1162.3132704858501</v>
      </c>
      <c r="Q65" s="109">
        <v>1794.6583705094999</v>
      </c>
    </row>
    <row r="66" spans="1:18" s="22" customFormat="1" x14ac:dyDescent="0.25">
      <c r="A66" s="127" t="s">
        <v>136</v>
      </c>
      <c r="B66" s="107"/>
      <c r="C66" s="107"/>
      <c r="D66" s="107"/>
      <c r="E66" s="107"/>
      <c r="F66" s="107"/>
      <c r="G66" s="109"/>
      <c r="H66" s="109"/>
      <c r="I66" s="109"/>
      <c r="J66" s="109"/>
      <c r="K66" s="109"/>
      <c r="L66" s="109"/>
      <c r="M66" s="109"/>
      <c r="N66" s="109"/>
      <c r="O66" s="134"/>
      <c r="P66" s="109"/>
      <c r="Q66" s="109"/>
    </row>
    <row r="67" spans="1:18" x14ac:dyDescent="0.25">
      <c r="A67" s="119" t="s">
        <v>43</v>
      </c>
      <c r="B67" s="110"/>
      <c r="C67" s="110"/>
      <c r="D67" s="110"/>
      <c r="E67" s="110"/>
      <c r="F67" s="110"/>
      <c r="G67" s="112">
        <v>471.53841976649397</v>
      </c>
      <c r="H67" s="112">
        <v>597.150826228818</v>
      </c>
      <c r="I67" s="112">
        <v>895.20815836832594</v>
      </c>
      <c r="J67" s="112">
        <v>919.85794478176206</v>
      </c>
      <c r="K67" s="112">
        <v>981.90016825574799</v>
      </c>
      <c r="L67" s="112">
        <v>814.848521866601</v>
      </c>
      <c r="M67" s="112">
        <v>0</v>
      </c>
      <c r="N67" s="112">
        <v>0</v>
      </c>
      <c r="O67" s="135"/>
      <c r="P67" s="112">
        <v>0</v>
      </c>
      <c r="Q67" s="112">
        <v>0</v>
      </c>
      <c r="R67" s="20"/>
    </row>
    <row r="68" spans="1:18" x14ac:dyDescent="0.25">
      <c r="A68" s="119" t="s">
        <v>79</v>
      </c>
      <c r="B68" s="110"/>
      <c r="C68" s="110"/>
      <c r="D68" s="110"/>
      <c r="E68" s="110"/>
      <c r="F68" s="110"/>
      <c r="G68" s="112">
        <v>145.835460222644</v>
      </c>
      <c r="H68" s="112">
        <v>192.351331438795</v>
      </c>
      <c r="I68" s="112">
        <v>549.23095380923792</v>
      </c>
      <c r="J68" s="112">
        <v>742.01626761370096</v>
      </c>
      <c r="K68" s="112">
        <v>0</v>
      </c>
      <c r="L68" s="112">
        <v>0</v>
      </c>
      <c r="M68" s="112">
        <v>0</v>
      </c>
      <c r="N68" s="112">
        <v>0</v>
      </c>
      <c r="O68" s="135"/>
      <c r="P68" s="112">
        <v>0</v>
      </c>
      <c r="Q68" s="112">
        <v>0</v>
      </c>
      <c r="R68" s="20"/>
    </row>
    <row r="69" spans="1:18" x14ac:dyDescent="0.25">
      <c r="A69" s="119" t="s">
        <v>45</v>
      </c>
      <c r="B69" s="110"/>
      <c r="C69" s="110"/>
      <c r="D69" s="110"/>
      <c r="E69" s="110"/>
      <c r="F69" s="110"/>
      <c r="G69" s="112">
        <v>0</v>
      </c>
      <c r="H69" s="112">
        <v>0</v>
      </c>
      <c r="I69" s="112">
        <v>0</v>
      </c>
      <c r="J69" s="112">
        <v>0</v>
      </c>
      <c r="K69" s="112">
        <v>0</v>
      </c>
      <c r="L69" s="112">
        <v>0</v>
      </c>
      <c r="M69" s="112">
        <v>948.25404051900694</v>
      </c>
      <c r="N69" s="112">
        <v>1005.7757789913201</v>
      </c>
      <c r="O69" s="135"/>
      <c r="P69" s="112">
        <v>1580.7655651092898</v>
      </c>
      <c r="Q69" s="112">
        <v>1883.5019957736499</v>
      </c>
      <c r="R69" s="20"/>
    </row>
    <row r="70" spans="1:18" x14ac:dyDescent="0.25">
      <c r="A70" s="119" t="s">
        <v>44</v>
      </c>
      <c r="B70" s="110"/>
      <c r="C70" s="110"/>
      <c r="D70" s="110"/>
      <c r="E70" s="110"/>
      <c r="F70" s="110"/>
      <c r="G70" s="112">
        <v>0</v>
      </c>
      <c r="H70" s="112">
        <v>0</v>
      </c>
      <c r="I70" s="112">
        <v>0</v>
      </c>
      <c r="J70" s="112">
        <v>0</v>
      </c>
      <c r="K70" s="112">
        <v>0</v>
      </c>
      <c r="L70" s="112">
        <v>0</v>
      </c>
      <c r="M70" s="112">
        <v>237.986569542453</v>
      </c>
      <c r="N70" s="112">
        <v>255.35067994431901</v>
      </c>
      <c r="O70" s="135"/>
      <c r="P70" s="112">
        <v>376.09344245312298</v>
      </c>
      <c r="Q70" s="112">
        <v>505.489551537919</v>
      </c>
      <c r="R70" s="20"/>
    </row>
    <row r="71" spans="1:18" x14ac:dyDescent="0.25">
      <c r="A71" s="119" t="s">
        <v>80</v>
      </c>
      <c r="B71" s="110"/>
      <c r="C71" s="110"/>
      <c r="D71" s="110"/>
      <c r="E71" s="110"/>
      <c r="F71" s="110"/>
      <c r="G71" s="112">
        <v>298.405647569915</v>
      </c>
      <c r="H71" s="112">
        <v>260.72729186401398</v>
      </c>
      <c r="I71" s="112">
        <v>312.66466706658599</v>
      </c>
      <c r="J71" s="112">
        <v>330.79161415969702</v>
      </c>
      <c r="K71" s="112">
        <v>394.77958496915301</v>
      </c>
      <c r="L71" s="112">
        <v>521.17884192523798</v>
      </c>
      <c r="M71" s="112">
        <v>518.99499203277901</v>
      </c>
      <c r="N71" s="112">
        <v>584.88596209444199</v>
      </c>
      <c r="O71" s="135"/>
      <c r="P71" s="112">
        <v>690.74588210918796</v>
      </c>
      <c r="Q71" s="112">
        <v>762.36088283634604</v>
      </c>
      <c r="R71" s="20"/>
    </row>
    <row r="72" spans="1:18" x14ac:dyDescent="0.25">
      <c r="A72" s="119" t="s">
        <v>81</v>
      </c>
      <c r="B72" s="110"/>
      <c r="C72" s="110"/>
      <c r="D72" s="110"/>
      <c r="E72" s="110"/>
      <c r="F72" s="110"/>
      <c r="G72" s="112">
        <v>55.251696986152503</v>
      </c>
      <c r="H72" s="112">
        <v>86.746658246500303</v>
      </c>
      <c r="I72" s="112">
        <v>16.1643671265746</v>
      </c>
      <c r="J72" s="112">
        <v>17.840531561461699</v>
      </c>
      <c r="K72" s="112">
        <v>15.9876612450925</v>
      </c>
      <c r="L72" s="112">
        <v>31.523332518934701</v>
      </c>
      <c r="M72" s="112">
        <v>34.468472569997701</v>
      </c>
      <c r="N72" s="112">
        <v>77.450476496412904</v>
      </c>
      <c r="O72" s="135"/>
      <c r="P72" s="112">
        <v>84.477364549880804</v>
      </c>
      <c r="Q72" s="112">
        <v>68.25311105893401</v>
      </c>
      <c r="R72" s="20"/>
    </row>
    <row r="73" spans="1:18" x14ac:dyDescent="0.25">
      <c r="A73" s="119" t="s">
        <v>38</v>
      </c>
      <c r="B73" s="110"/>
      <c r="C73" s="110"/>
      <c r="D73" s="110"/>
      <c r="E73" s="110"/>
      <c r="F73" s="110"/>
      <c r="G73" s="112">
        <v>0</v>
      </c>
      <c r="H73" s="112">
        <v>-3.2270287338174897</v>
      </c>
      <c r="I73" s="112">
        <v>-2.9238152369526</v>
      </c>
      <c r="J73" s="112">
        <v>-3.0530415855195301</v>
      </c>
      <c r="K73" s="112">
        <v>-3.9506449803701602</v>
      </c>
      <c r="L73" s="112">
        <v>-5.6767652088932303</v>
      </c>
      <c r="M73" s="112">
        <v>-7.8488504438879998</v>
      </c>
      <c r="N73" s="112">
        <v>-6.6120569654138501</v>
      </c>
      <c r="O73" s="135"/>
      <c r="P73" s="112">
        <v>-8.5413860975862406</v>
      </c>
      <c r="Q73" s="112">
        <v>-12.863348203803699</v>
      </c>
      <c r="R73" s="20"/>
    </row>
    <row r="74" spans="1:18" x14ac:dyDescent="0.25">
      <c r="A74" s="119" t="s">
        <v>40</v>
      </c>
      <c r="B74" s="110"/>
      <c r="C74" s="110"/>
      <c r="D74" s="110"/>
      <c r="E74" s="110"/>
      <c r="F74" s="110"/>
      <c r="G74" s="112">
        <v>11.0247081183817</v>
      </c>
      <c r="H74" s="112">
        <v>29.185348910640901</v>
      </c>
      <c r="I74" s="112">
        <v>35.104979004199102</v>
      </c>
      <c r="J74" s="112">
        <v>26.9939282850269</v>
      </c>
      <c r="K74" s="112">
        <v>47.203589455973002</v>
      </c>
      <c r="L74" s="112">
        <v>59.970681651600195</v>
      </c>
      <c r="M74" s="112">
        <v>0</v>
      </c>
      <c r="N74" s="112">
        <v>0</v>
      </c>
      <c r="O74" s="135"/>
      <c r="P74" s="112">
        <v>0</v>
      </c>
      <c r="Q74" s="112">
        <v>0</v>
      </c>
      <c r="R74" s="20"/>
    </row>
    <row r="75" spans="1:18" x14ac:dyDescent="0.25">
      <c r="A75" s="119" t="s">
        <v>39</v>
      </c>
      <c r="B75" s="110"/>
      <c r="C75" s="110"/>
      <c r="D75" s="110"/>
      <c r="E75" s="110"/>
      <c r="F75" s="110"/>
      <c r="G75" s="112">
        <v>0</v>
      </c>
      <c r="H75" s="112">
        <v>0</v>
      </c>
      <c r="I75" s="112">
        <v>0</v>
      </c>
      <c r="J75" s="112">
        <v>0</v>
      </c>
      <c r="K75" s="112">
        <v>0</v>
      </c>
      <c r="L75" s="112">
        <v>0</v>
      </c>
      <c r="M75" s="112">
        <v>-48.940359663100303</v>
      </c>
      <c r="N75" s="112">
        <v>-89.793339758003995</v>
      </c>
      <c r="O75" s="135"/>
      <c r="P75" s="112">
        <v>-152.38785869677801</v>
      </c>
      <c r="Q75" s="112">
        <v>-225.670345151444</v>
      </c>
      <c r="R75" s="20"/>
    </row>
    <row r="76" spans="1:18" x14ac:dyDescent="0.25">
      <c r="A76" s="119" t="s">
        <v>42</v>
      </c>
      <c r="B76" s="110"/>
      <c r="C76" s="110"/>
      <c r="D76" s="110"/>
      <c r="E76" s="110"/>
      <c r="F76" s="110"/>
      <c r="G76" s="112">
        <v>0</v>
      </c>
      <c r="H76" s="112">
        <v>0</v>
      </c>
      <c r="I76" s="112">
        <v>0</v>
      </c>
      <c r="J76" s="112">
        <v>0</v>
      </c>
      <c r="K76" s="112">
        <v>0</v>
      </c>
      <c r="L76" s="112">
        <v>0</v>
      </c>
      <c r="M76" s="112">
        <v>86.7926246300933</v>
      </c>
      <c r="N76" s="112">
        <v>142.921083627797</v>
      </c>
      <c r="O76" s="135"/>
      <c r="P76" s="112">
        <v>151.13954211126</v>
      </c>
      <c r="Q76" s="112">
        <v>260.69030288800099</v>
      </c>
      <c r="R76" s="20"/>
    </row>
    <row r="77" spans="1:18" x14ac:dyDescent="0.25">
      <c r="A77" s="119" t="s">
        <v>82</v>
      </c>
      <c r="B77" s="110"/>
      <c r="C77" s="110"/>
      <c r="D77" s="110"/>
      <c r="E77" s="110"/>
      <c r="F77" s="110"/>
      <c r="G77" s="112">
        <v>42.1536790659788</v>
      </c>
      <c r="H77" s="112">
        <v>-40.485212082938595</v>
      </c>
      <c r="I77" s="112">
        <v>52.133173365326897</v>
      </c>
      <c r="J77" s="112">
        <v>37.818765036086596</v>
      </c>
      <c r="K77" s="112">
        <v>43.731912507010598</v>
      </c>
      <c r="L77" s="112">
        <v>47.731492792572602</v>
      </c>
      <c r="M77" s="112">
        <v>27.2490325517869</v>
      </c>
      <c r="N77" s="112">
        <v>49.955027304850603</v>
      </c>
      <c r="O77" s="135"/>
      <c r="P77" s="112">
        <v>95.212887185330899</v>
      </c>
      <c r="Q77" s="112">
        <v>92.601549659544503</v>
      </c>
      <c r="R77" s="20"/>
    </row>
    <row r="78" spans="1:18" x14ac:dyDescent="0.25">
      <c r="A78" s="119" t="s">
        <v>83</v>
      </c>
      <c r="B78" s="110"/>
      <c r="C78" s="110"/>
      <c r="D78" s="110"/>
      <c r="E78" s="110"/>
      <c r="F78" s="110"/>
      <c r="G78" s="112">
        <v>-7.5633994026608704</v>
      </c>
      <c r="H78" s="112">
        <v>-2.7912851278812698</v>
      </c>
      <c r="I78" s="112">
        <v>-3.1013797240551799</v>
      </c>
      <c r="J78" s="112">
        <v>-0.32420666743040399</v>
      </c>
      <c r="K78" s="112">
        <v>0</v>
      </c>
      <c r="L78" s="112">
        <v>0</v>
      </c>
      <c r="M78" s="112">
        <v>0</v>
      </c>
      <c r="N78" s="112">
        <v>0</v>
      </c>
      <c r="O78" s="135"/>
      <c r="P78" s="112">
        <v>0</v>
      </c>
      <c r="Q78" s="112">
        <v>0</v>
      </c>
      <c r="R78" s="20"/>
    </row>
    <row r="79" spans="1:18" x14ac:dyDescent="0.25">
      <c r="A79" s="119" t="s">
        <v>84</v>
      </c>
      <c r="B79" s="110"/>
      <c r="C79" s="110"/>
      <c r="D79" s="110"/>
      <c r="E79" s="110"/>
      <c r="F79" s="110"/>
      <c r="G79" s="112">
        <v>-3.1333152321477002</v>
      </c>
      <c r="H79" s="112">
        <v>-34.930007367645501</v>
      </c>
      <c r="I79" s="112">
        <v>-106.158368326334</v>
      </c>
      <c r="J79" s="112">
        <v>-5.3133234047428095</v>
      </c>
      <c r="K79" s="112">
        <v>-45.571508693213595</v>
      </c>
      <c r="L79" s="112">
        <v>-82.820669435621696</v>
      </c>
      <c r="M79" s="112">
        <v>-92.54381971318</v>
      </c>
      <c r="N79" s="112">
        <v>-164.78209658421599</v>
      </c>
      <c r="O79" s="135"/>
      <c r="P79" s="112">
        <v>-163.18864601678197</v>
      </c>
      <c r="Q79" s="112">
        <v>-75.171401737497007</v>
      </c>
      <c r="R79" s="20"/>
    </row>
    <row r="80" spans="1:18" x14ac:dyDescent="0.25">
      <c r="A80" s="119" t="s">
        <v>85</v>
      </c>
      <c r="B80" s="110"/>
      <c r="C80" s="110"/>
      <c r="D80" s="110"/>
      <c r="E80" s="110"/>
      <c r="F80" s="110"/>
      <c r="G80" s="112">
        <v>17.0437143632907</v>
      </c>
      <c r="H80" s="112">
        <v>-93.513314387959099</v>
      </c>
      <c r="I80" s="112">
        <v>-2.0935812837432501</v>
      </c>
      <c r="J80" s="112">
        <v>30.8053614388818</v>
      </c>
      <c r="K80" s="112">
        <v>-25.100392596747</v>
      </c>
      <c r="L80" s="112">
        <v>54.333007573906599</v>
      </c>
      <c r="M80" s="112">
        <v>2.0157068062827199</v>
      </c>
      <c r="N80" s="112">
        <v>-51.825677267373301</v>
      </c>
      <c r="O80" s="135"/>
      <c r="P80" s="112">
        <v>-97.409095617942498</v>
      </c>
      <c r="Q80" s="112">
        <v>-77.195351021366506</v>
      </c>
      <c r="R80" s="20"/>
    </row>
    <row r="81" spans="1:18" x14ac:dyDescent="0.25">
      <c r="A81" s="119" t="s">
        <v>86</v>
      </c>
      <c r="B81" s="110"/>
      <c r="C81" s="110"/>
      <c r="D81" s="110"/>
      <c r="E81" s="110"/>
      <c r="F81" s="110"/>
      <c r="G81" s="112">
        <v>-49.733369535704504</v>
      </c>
      <c r="H81" s="112">
        <v>111.73876434059501</v>
      </c>
      <c r="I81" s="112">
        <v>35.192561487702399</v>
      </c>
      <c r="J81" s="112">
        <v>46.187421239546296</v>
      </c>
      <c r="K81" s="112">
        <v>60.5047672462142</v>
      </c>
      <c r="L81" s="112">
        <v>10.498411922795</v>
      </c>
      <c r="M81" s="112">
        <v>82.595037559754104</v>
      </c>
      <c r="N81" s="112">
        <v>111.340614626833</v>
      </c>
      <c r="O81" s="135"/>
      <c r="P81" s="112">
        <v>7.9477882523567702</v>
      </c>
      <c r="Q81" s="112">
        <v>40.096266729279101</v>
      </c>
      <c r="R81" s="20"/>
    </row>
    <row r="82" spans="1:18" x14ac:dyDescent="0.25">
      <c r="A82" s="119" t="s">
        <v>87</v>
      </c>
      <c r="B82" s="110"/>
      <c r="C82" s="110"/>
      <c r="D82" s="110"/>
      <c r="E82" s="110"/>
      <c r="F82" s="110"/>
      <c r="G82" s="112">
        <v>131.30817268531001</v>
      </c>
      <c r="H82" s="112">
        <v>425.81622987053902</v>
      </c>
      <c r="I82" s="112">
        <v>-52.937012597480496</v>
      </c>
      <c r="J82" s="112">
        <v>-122.98430518959699</v>
      </c>
      <c r="K82" s="112">
        <v>-86.028042624789592</v>
      </c>
      <c r="L82" s="112">
        <v>-84.749572440752502</v>
      </c>
      <c r="M82" s="112">
        <v>-139.70635101297501</v>
      </c>
      <c r="N82" s="112">
        <v>-201.18856408609</v>
      </c>
      <c r="O82" s="135"/>
      <c r="P82" s="112">
        <v>-122.95348596291301</v>
      </c>
      <c r="Q82" s="112">
        <v>-128.135712608593</v>
      </c>
      <c r="R82" s="20"/>
    </row>
    <row r="83" spans="1:18" x14ac:dyDescent="0.25">
      <c r="A83" s="119" t="s">
        <v>88</v>
      </c>
      <c r="B83" s="110"/>
      <c r="C83" s="110"/>
      <c r="D83" s="110"/>
      <c r="E83" s="110"/>
      <c r="F83" s="110"/>
      <c r="G83" s="112">
        <v>-26.8237849579147</v>
      </c>
      <c r="H83" s="112">
        <v>7.5244711083043807</v>
      </c>
      <c r="I83" s="112">
        <v>-87.346130773845189</v>
      </c>
      <c r="J83" s="112">
        <v>-95.100240577385691</v>
      </c>
      <c r="K83" s="112">
        <v>163.260796410544</v>
      </c>
      <c r="L83" s="112">
        <v>-167.74126557537201</v>
      </c>
      <c r="M83" s="112">
        <v>-33.9631231504666</v>
      </c>
      <c r="N83" s="112">
        <v>149.917550058892</v>
      </c>
      <c r="O83" s="135"/>
      <c r="P83" s="112">
        <v>-20.7655651092924</v>
      </c>
      <c r="Q83" s="112">
        <v>154.92486499178202</v>
      </c>
      <c r="R83" s="20"/>
    </row>
    <row r="84" spans="1:18" x14ac:dyDescent="0.25">
      <c r="A84" s="119" t="s">
        <v>89</v>
      </c>
      <c r="B84" s="110"/>
      <c r="C84" s="110"/>
      <c r="D84" s="110"/>
      <c r="E84" s="110"/>
      <c r="F84" s="110"/>
      <c r="G84" s="112">
        <v>5.8072223730654295</v>
      </c>
      <c r="H84" s="112">
        <v>2.8249657930744099</v>
      </c>
      <c r="I84" s="112">
        <v>5.2813437312537408</v>
      </c>
      <c r="J84" s="112">
        <v>3.0438767327299798</v>
      </c>
      <c r="K84" s="112">
        <v>3.67246214245653</v>
      </c>
      <c r="L84" s="112">
        <v>2.5763498656242301</v>
      </c>
      <c r="M84" s="112">
        <v>1.9109947643979002</v>
      </c>
      <c r="N84" s="112">
        <v>5.52307527572545</v>
      </c>
      <c r="O84" s="135"/>
      <c r="P84" s="112">
        <v>51.458613902413703</v>
      </c>
      <c r="Q84" s="112">
        <v>51.337168349377698</v>
      </c>
      <c r="R84" s="20"/>
    </row>
    <row r="85" spans="1:18" x14ac:dyDescent="0.25">
      <c r="A85" s="119" t="s">
        <v>90</v>
      </c>
      <c r="B85" s="110"/>
      <c r="C85" s="110"/>
      <c r="D85" s="110"/>
      <c r="E85" s="110"/>
      <c r="F85" s="110"/>
      <c r="G85" s="112">
        <v>-19.637252240021699</v>
      </c>
      <c r="H85" s="112">
        <v>-23.4070097884433</v>
      </c>
      <c r="I85" s="112">
        <v>-43.457708458308304</v>
      </c>
      <c r="J85" s="112">
        <v>-15.999541757360499</v>
      </c>
      <c r="K85" s="112">
        <v>-47.784632641615197</v>
      </c>
      <c r="L85" s="112">
        <v>-66.487906181285098</v>
      </c>
      <c r="M85" s="112">
        <v>-33.2369679034828</v>
      </c>
      <c r="N85" s="112">
        <v>-39.9946461077203</v>
      </c>
      <c r="O85" s="135"/>
      <c r="P85" s="112">
        <v>-52.164094064021498</v>
      </c>
      <c r="Q85" s="112">
        <v>-132.05447288095701</v>
      </c>
      <c r="R85" s="20"/>
    </row>
    <row r="86" spans="1:18" x14ac:dyDescent="0.25">
      <c r="A86" s="119" t="s">
        <v>91</v>
      </c>
      <c r="B86" s="110"/>
      <c r="C86" s="110"/>
      <c r="D86" s="110"/>
      <c r="E86" s="110"/>
      <c r="F86" s="110"/>
      <c r="G86" s="112">
        <v>-157.49877816997</v>
      </c>
      <c r="H86" s="112">
        <v>-265.26260393642701</v>
      </c>
      <c r="I86" s="112">
        <v>-258.53149370125897</v>
      </c>
      <c r="J86" s="112">
        <v>-100.52125100240501</v>
      </c>
      <c r="K86" s="112">
        <v>-37.554683118339803</v>
      </c>
      <c r="L86" s="112">
        <v>-111.227705839237</v>
      </c>
      <c r="M86" s="112">
        <v>-124.06214432050901</v>
      </c>
      <c r="N86" s="112">
        <v>-326.25762929649801</v>
      </c>
      <c r="O86" s="135"/>
      <c r="P86" s="112">
        <v>-424.51673055008797</v>
      </c>
      <c r="Q86" s="112">
        <v>-438.45386240901604</v>
      </c>
      <c r="R86" s="20"/>
    </row>
    <row r="87" spans="1:18" ht="14.25" thickBot="1" x14ac:dyDescent="0.3">
      <c r="A87" s="132" t="s">
        <v>92</v>
      </c>
      <c r="B87" s="122"/>
      <c r="C87" s="122"/>
      <c r="D87" s="122"/>
      <c r="E87" s="122"/>
      <c r="F87" s="122"/>
      <c r="G87" s="124">
        <v>768.14336139017109</v>
      </c>
      <c r="H87" s="124">
        <v>1058.09809493737</v>
      </c>
      <c r="I87" s="124">
        <v>795.19976004798991</v>
      </c>
      <c r="J87" s="124">
        <v>1070.0435330507501</v>
      </c>
      <c r="K87" s="124">
        <v>1465.05103757711</v>
      </c>
      <c r="L87" s="124">
        <v>1023.95675543611</v>
      </c>
      <c r="M87" s="124">
        <v>1459.9658547689501</v>
      </c>
      <c r="N87" s="124">
        <v>1502.66623835528</v>
      </c>
      <c r="O87" s="136"/>
      <c r="P87" s="124">
        <v>1995.91422355744</v>
      </c>
      <c r="Q87" s="124">
        <v>2729.71119981216</v>
      </c>
      <c r="R87" s="20"/>
    </row>
    <row r="88" spans="1:18" ht="14.25" thickTop="1" x14ac:dyDescent="0.25">
      <c r="A88" s="127" t="s">
        <v>137</v>
      </c>
      <c r="B88" s="107"/>
      <c r="C88" s="107"/>
      <c r="D88" s="107"/>
      <c r="E88" s="107"/>
      <c r="F88" s="107"/>
      <c r="G88" s="118"/>
      <c r="H88" s="118"/>
      <c r="I88" s="118"/>
      <c r="J88" s="118"/>
      <c r="K88" s="118"/>
      <c r="L88" s="118"/>
      <c r="M88" s="118"/>
      <c r="N88" s="118"/>
      <c r="O88" s="137"/>
      <c r="P88" s="118"/>
      <c r="Q88" s="118"/>
      <c r="R88" s="20"/>
    </row>
    <row r="89" spans="1:18" x14ac:dyDescent="0.25">
      <c r="A89" s="119" t="s">
        <v>93</v>
      </c>
      <c r="B89" s="110"/>
      <c r="C89" s="110"/>
      <c r="D89" s="110"/>
      <c r="E89" s="110"/>
      <c r="F89" s="110"/>
      <c r="G89" s="112">
        <v>-200.82541406462101</v>
      </c>
      <c r="H89" s="112">
        <v>-184.87211872434398</v>
      </c>
      <c r="I89" s="112">
        <v>-226.63947210557799</v>
      </c>
      <c r="J89" s="112">
        <v>-344.59159124756496</v>
      </c>
      <c r="K89" s="112">
        <v>-395.01289960740297</v>
      </c>
      <c r="L89" s="112">
        <v>-436.13242120693803</v>
      </c>
      <c r="M89" s="112">
        <v>-400.99704074664197</v>
      </c>
      <c r="N89" s="112">
        <v>-372.33643859085498</v>
      </c>
      <c r="O89" s="135"/>
      <c r="P89" s="112">
        <v>-499.613591629545</v>
      </c>
      <c r="Q89" s="112">
        <v>-570.02113172106101</v>
      </c>
      <c r="R89" s="20"/>
    </row>
    <row r="90" spans="1:18" x14ac:dyDescent="0.25">
      <c r="A90" s="119" t="s">
        <v>94</v>
      </c>
      <c r="B90" s="110"/>
      <c r="C90" s="110"/>
      <c r="D90" s="110"/>
      <c r="E90" s="110"/>
      <c r="F90" s="110"/>
      <c r="G90" s="112">
        <v>0</v>
      </c>
      <c r="H90" s="112">
        <v>0</v>
      </c>
      <c r="I90" s="112">
        <v>0</v>
      </c>
      <c r="J90" s="112">
        <v>0</v>
      </c>
      <c r="K90" s="112">
        <v>0</v>
      </c>
      <c r="L90" s="112">
        <v>0</v>
      </c>
      <c r="M90" s="112">
        <v>0</v>
      </c>
      <c r="N90" s="112">
        <v>-1.46375414926651</v>
      </c>
      <c r="O90" s="135"/>
      <c r="P90" s="112">
        <v>0</v>
      </c>
      <c r="Q90" s="112">
        <v>0</v>
      </c>
      <c r="R90" s="20"/>
    </row>
    <row r="91" spans="1:18" x14ac:dyDescent="0.25">
      <c r="A91" s="119" t="s">
        <v>95</v>
      </c>
      <c r="B91" s="110"/>
      <c r="C91" s="110"/>
      <c r="D91" s="110"/>
      <c r="E91" s="110"/>
      <c r="F91" s="110"/>
      <c r="G91" s="112">
        <v>-185.75400488732001</v>
      </c>
      <c r="H91" s="112">
        <v>-175.07630775707798</v>
      </c>
      <c r="I91" s="112">
        <v>-242.958608278344</v>
      </c>
      <c r="J91" s="112">
        <v>-386.69034253637301</v>
      </c>
      <c r="K91" s="112">
        <v>-396.47560291643299</v>
      </c>
      <c r="L91" s="112">
        <v>-429.97556804300001</v>
      </c>
      <c r="M91" s="112">
        <v>-438.000227634873</v>
      </c>
      <c r="N91" s="112">
        <v>-489.23225184709196</v>
      </c>
      <c r="O91" s="135"/>
      <c r="P91" s="112">
        <v>-525.09478918470904</v>
      </c>
      <c r="Q91" s="112">
        <v>-569.13477342098997</v>
      </c>
      <c r="R91" s="20"/>
    </row>
    <row r="92" spans="1:18" x14ac:dyDescent="0.25">
      <c r="A92" s="119" t="s">
        <v>96</v>
      </c>
      <c r="B92" s="110"/>
      <c r="C92" s="110"/>
      <c r="D92" s="110"/>
      <c r="E92" s="110"/>
      <c r="F92" s="110"/>
      <c r="G92" s="112">
        <v>0.40944881889763701</v>
      </c>
      <c r="H92" s="112">
        <v>0</v>
      </c>
      <c r="I92" s="112">
        <v>0</v>
      </c>
      <c r="J92" s="112">
        <v>0</v>
      </c>
      <c r="K92" s="112">
        <v>0</v>
      </c>
      <c r="L92" s="112">
        <v>0</v>
      </c>
      <c r="M92" s="112">
        <v>0</v>
      </c>
      <c r="N92" s="112">
        <v>0</v>
      </c>
      <c r="O92" s="135"/>
      <c r="P92" s="112">
        <v>0</v>
      </c>
      <c r="Q92" s="112">
        <v>0</v>
      </c>
      <c r="R92" s="20"/>
    </row>
    <row r="93" spans="1:18" x14ac:dyDescent="0.25">
      <c r="A93" s="119" t="s">
        <v>97</v>
      </c>
      <c r="B93" s="110"/>
      <c r="C93" s="110"/>
      <c r="D93" s="110"/>
      <c r="E93" s="110"/>
      <c r="F93" s="110"/>
      <c r="G93" s="112">
        <v>0</v>
      </c>
      <c r="H93" s="112">
        <v>0</v>
      </c>
      <c r="I93" s="112">
        <v>0</v>
      </c>
      <c r="J93" s="112">
        <v>0</v>
      </c>
      <c r="K93" s="112">
        <v>0</v>
      </c>
      <c r="L93" s="112">
        <v>0</v>
      </c>
      <c r="M93" s="112">
        <v>0</v>
      </c>
      <c r="N93" s="112">
        <v>0</v>
      </c>
      <c r="O93" s="135"/>
      <c r="P93" s="112">
        <v>0</v>
      </c>
      <c r="Q93" s="112">
        <v>0</v>
      </c>
      <c r="R93" s="20"/>
    </row>
    <row r="94" spans="1:18" x14ac:dyDescent="0.25">
      <c r="A94" s="119" t="s">
        <v>98</v>
      </c>
      <c r="B94" s="110"/>
      <c r="C94" s="110"/>
      <c r="D94" s="110"/>
      <c r="E94" s="110"/>
      <c r="F94" s="110"/>
      <c r="G94" s="112">
        <v>1.4879174585935302</v>
      </c>
      <c r="H94" s="112">
        <v>3.08493842753394</v>
      </c>
      <c r="I94" s="112">
        <v>4.3947210557888399</v>
      </c>
      <c r="J94" s="112">
        <v>1.59468438538205</v>
      </c>
      <c r="K94" s="112">
        <v>5.0914189568143495</v>
      </c>
      <c r="L94" s="112">
        <v>1.18372831663816</v>
      </c>
      <c r="M94" s="112">
        <v>5.0136580924197505</v>
      </c>
      <c r="N94" s="112">
        <v>0.61890994753185502</v>
      </c>
      <c r="O94" s="135"/>
      <c r="P94" s="112">
        <v>2.1143685900756202</v>
      </c>
      <c r="Q94" s="112">
        <v>2.5416764498708604</v>
      </c>
      <c r="R94" s="20"/>
    </row>
    <row r="95" spans="1:18" x14ac:dyDescent="0.25">
      <c r="A95" s="119" t="s">
        <v>99</v>
      </c>
      <c r="B95" s="110"/>
      <c r="C95" s="110"/>
      <c r="D95" s="110"/>
      <c r="E95" s="110"/>
      <c r="F95" s="110"/>
      <c r="G95" s="112">
        <v>0</v>
      </c>
      <c r="H95" s="112">
        <v>0</v>
      </c>
      <c r="I95" s="112">
        <v>9.9664067186562608</v>
      </c>
      <c r="J95" s="112">
        <v>0</v>
      </c>
      <c r="K95" s="112">
        <v>0</v>
      </c>
      <c r="L95" s="112">
        <v>0</v>
      </c>
      <c r="M95" s="112">
        <v>0</v>
      </c>
      <c r="N95" s="112">
        <v>0</v>
      </c>
      <c r="O95" s="135"/>
      <c r="P95" s="112">
        <v>0</v>
      </c>
      <c r="Q95" s="112">
        <v>0</v>
      </c>
      <c r="R95" s="20"/>
    </row>
    <row r="96" spans="1:18" x14ac:dyDescent="0.25">
      <c r="A96" s="119" t="s">
        <v>100</v>
      </c>
      <c r="B96" s="110"/>
      <c r="C96" s="110"/>
      <c r="D96" s="110"/>
      <c r="E96" s="110"/>
      <c r="F96" s="110"/>
      <c r="G96" s="112">
        <v>0</v>
      </c>
      <c r="H96" s="112">
        <v>19.571624039574701</v>
      </c>
      <c r="I96" s="112">
        <v>0</v>
      </c>
      <c r="J96" s="112">
        <v>0</v>
      </c>
      <c r="K96" s="112">
        <v>0</v>
      </c>
      <c r="L96" s="112">
        <v>0</v>
      </c>
      <c r="M96" s="112">
        <v>0</v>
      </c>
      <c r="N96" s="112">
        <v>0</v>
      </c>
      <c r="O96" s="135"/>
      <c r="P96" s="112">
        <v>0</v>
      </c>
      <c r="Q96" s="112">
        <v>0</v>
      </c>
      <c r="R96" s="20"/>
    </row>
    <row r="97" spans="1:18" x14ac:dyDescent="0.25">
      <c r="A97" s="119" t="s">
        <v>101</v>
      </c>
      <c r="B97" s="110"/>
      <c r="C97" s="110"/>
      <c r="D97" s="110"/>
      <c r="E97" s="110"/>
      <c r="F97" s="110"/>
      <c r="G97" s="112">
        <v>40.325821341297797</v>
      </c>
      <c r="H97" s="112">
        <v>0</v>
      </c>
      <c r="I97" s="112">
        <v>0</v>
      </c>
      <c r="J97" s="112">
        <v>0</v>
      </c>
      <c r="K97" s="112">
        <v>0</v>
      </c>
      <c r="L97" s="112">
        <v>0</v>
      </c>
      <c r="M97" s="112">
        <v>0</v>
      </c>
      <c r="N97" s="112">
        <v>0</v>
      </c>
      <c r="O97" s="135"/>
      <c r="P97" s="112">
        <v>0</v>
      </c>
      <c r="Q97" s="112">
        <v>0</v>
      </c>
      <c r="R97" s="20"/>
    </row>
    <row r="98" spans="1:18" ht="14.25" thickBot="1" x14ac:dyDescent="0.3">
      <c r="A98" s="132" t="s">
        <v>102</v>
      </c>
      <c r="B98" s="122"/>
      <c r="C98" s="122"/>
      <c r="D98" s="122"/>
      <c r="E98" s="122"/>
      <c r="F98" s="122"/>
      <c r="G98" s="124">
        <v>-344.35623133315198</v>
      </c>
      <c r="H98" s="124">
        <v>-337.291864014314</v>
      </c>
      <c r="I98" s="124">
        <v>-455.23695260947801</v>
      </c>
      <c r="J98" s="124">
        <v>-729.68724939855599</v>
      </c>
      <c r="K98" s="124">
        <v>-786.39708356702101</v>
      </c>
      <c r="L98" s="124">
        <v>-864.92426093330005</v>
      </c>
      <c r="M98" s="124">
        <v>-833.98361028909596</v>
      </c>
      <c r="N98" s="124">
        <v>-862.41353463968301</v>
      </c>
      <c r="O98" s="136"/>
      <c r="P98" s="124">
        <v>-1022.59401222417</v>
      </c>
      <c r="Q98" s="124">
        <v>-1137.6954684198101</v>
      </c>
      <c r="R98" s="20"/>
    </row>
    <row r="99" spans="1:18" ht="14.25" thickTop="1" x14ac:dyDescent="0.25">
      <c r="A99" s="127" t="s">
        <v>138</v>
      </c>
      <c r="B99" s="107"/>
      <c r="C99" s="107"/>
      <c r="D99" s="107"/>
      <c r="E99" s="107"/>
      <c r="F99" s="107"/>
      <c r="G99" s="118"/>
      <c r="H99" s="118"/>
      <c r="I99" s="118"/>
      <c r="J99" s="118"/>
      <c r="K99" s="118"/>
      <c r="L99" s="118"/>
      <c r="M99" s="118"/>
      <c r="N99" s="118"/>
      <c r="O99" s="137"/>
      <c r="P99" s="118"/>
      <c r="Q99" s="118"/>
      <c r="R99" s="20"/>
    </row>
    <row r="100" spans="1:18" x14ac:dyDescent="0.25">
      <c r="A100" s="119" t="s">
        <v>103</v>
      </c>
      <c r="B100" s="110"/>
      <c r="C100" s="110"/>
      <c r="D100" s="110"/>
      <c r="E100" s="110"/>
      <c r="F100" s="110"/>
      <c r="G100" s="112">
        <v>0</v>
      </c>
      <c r="H100" s="112">
        <v>0</v>
      </c>
      <c r="I100" s="112">
        <v>0</v>
      </c>
      <c r="J100" s="112">
        <v>0</v>
      </c>
      <c r="K100" s="112">
        <v>0</v>
      </c>
      <c r="L100" s="112">
        <v>0</v>
      </c>
      <c r="M100" s="112">
        <v>0</v>
      </c>
      <c r="N100" s="112">
        <v>0</v>
      </c>
      <c r="O100" s="135"/>
      <c r="P100" s="112">
        <v>0</v>
      </c>
      <c r="Q100" s="112">
        <v>0</v>
      </c>
      <c r="R100" s="20"/>
    </row>
    <row r="101" spans="1:18" x14ac:dyDescent="0.25">
      <c r="A101" s="119" t="s">
        <v>104</v>
      </c>
      <c r="B101" s="110"/>
      <c r="C101" s="110"/>
      <c r="D101" s="110"/>
      <c r="E101" s="110"/>
      <c r="F101" s="110"/>
      <c r="G101" s="112">
        <v>0</v>
      </c>
      <c r="H101" s="112">
        <v>0</v>
      </c>
      <c r="I101" s="112">
        <v>0</v>
      </c>
      <c r="J101" s="112">
        <v>0</v>
      </c>
      <c r="K101" s="112">
        <v>0</v>
      </c>
      <c r="L101" s="112">
        <v>0</v>
      </c>
      <c r="M101" s="112">
        <v>0</v>
      </c>
      <c r="N101" s="112">
        <v>0</v>
      </c>
      <c r="O101" s="135"/>
      <c r="P101" s="112">
        <v>0</v>
      </c>
      <c r="Q101" s="112">
        <v>0</v>
      </c>
      <c r="R101" s="20"/>
    </row>
    <row r="102" spans="1:18" x14ac:dyDescent="0.25">
      <c r="A102" s="119" t="s">
        <v>105</v>
      </c>
      <c r="B102" s="110"/>
      <c r="C102" s="110"/>
      <c r="D102" s="110"/>
      <c r="E102" s="110"/>
      <c r="F102" s="110"/>
      <c r="G102" s="112">
        <v>0</v>
      </c>
      <c r="H102" s="112">
        <v>0</v>
      </c>
      <c r="I102" s="112">
        <v>0</v>
      </c>
      <c r="J102" s="112">
        <v>0</v>
      </c>
      <c r="K102" s="112">
        <v>0</v>
      </c>
      <c r="L102" s="112">
        <v>0</v>
      </c>
      <c r="M102" s="112">
        <v>0</v>
      </c>
      <c r="N102" s="112">
        <v>0</v>
      </c>
      <c r="O102" s="135"/>
      <c r="P102" s="112">
        <v>0</v>
      </c>
      <c r="Q102" s="112">
        <v>0</v>
      </c>
      <c r="R102" s="20"/>
    </row>
    <row r="103" spans="1:18" x14ac:dyDescent="0.25">
      <c r="A103" s="119" t="s">
        <v>106</v>
      </c>
      <c r="B103" s="110"/>
      <c r="C103" s="110"/>
      <c r="D103" s="110"/>
      <c r="E103" s="110"/>
      <c r="F103" s="110"/>
      <c r="G103" s="112">
        <v>0</v>
      </c>
      <c r="H103" s="112">
        <v>0</v>
      </c>
      <c r="I103" s="112">
        <v>0</v>
      </c>
      <c r="J103" s="112">
        <v>0</v>
      </c>
      <c r="K103" s="112">
        <v>-353.78014582164798</v>
      </c>
      <c r="L103" s="112">
        <v>0</v>
      </c>
      <c r="M103" s="112">
        <v>-569.08718415661201</v>
      </c>
      <c r="N103" s="112">
        <v>0</v>
      </c>
      <c r="O103" s="135"/>
      <c r="P103" s="112">
        <v>0</v>
      </c>
      <c r="Q103" s="112">
        <v>0</v>
      </c>
      <c r="R103" s="20"/>
    </row>
    <row r="104" spans="1:18" x14ac:dyDescent="0.25">
      <c r="A104" s="119" t="s">
        <v>107</v>
      </c>
      <c r="B104" s="110"/>
      <c r="C104" s="110"/>
      <c r="D104" s="110"/>
      <c r="E104" s="110"/>
      <c r="F104" s="110"/>
      <c r="G104" s="112">
        <v>134.66521857181598</v>
      </c>
      <c r="H104" s="112">
        <v>-222.95758341227202</v>
      </c>
      <c r="I104" s="112">
        <v>-948.85302939412099</v>
      </c>
      <c r="J104" s="112">
        <v>-4.1058540497193201</v>
      </c>
      <c r="K104" s="112">
        <v>-3.94391475042063</v>
      </c>
      <c r="L104" s="112">
        <v>-2.12558025897874</v>
      </c>
      <c r="M104" s="112">
        <v>0</v>
      </c>
      <c r="N104" s="112">
        <v>0</v>
      </c>
      <c r="O104" s="135"/>
      <c r="P104" s="112">
        <v>0</v>
      </c>
      <c r="Q104" s="112">
        <v>0</v>
      </c>
      <c r="R104" s="20"/>
    </row>
    <row r="105" spans="1:18" x14ac:dyDescent="0.25">
      <c r="A105" s="119" t="s">
        <v>108</v>
      </c>
      <c r="B105" s="110"/>
      <c r="C105" s="110"/>
      <c r="D105" s="110"/>
      <c r="E105" s="110"/>
      <c r="F105" s="110"/>
      <c r="G105" s="112">
        <v>0</v>
      </c>
      <c r="H105" s="112">
        <v>516.50247342385001</v>
      </c>
      <c r="I105" s="112">
        <v>832.8398320335931</v>
      </c>
      <c r="J105" s="112">
        <v>0</v>
      </c>
      <c r="K105" s="112">
        <v>334.62254627033002</v>
      </c>
      <c r="L105" s="112">
        <v>781.91180063522995</v>
      </c>
      <c r="M105" s="112">
        <v>397.78625085363001</v>
      </c>
      <c r="N105" s="112">
        <v>0</v>
      </c>
      <c r="O105" s="135"/>
      <c r="P105" s="112">
        <v>513.98010981042103</v>
      </c>
      <c r="Q105" s="112">
        <v>0</v>
      </c>
      <c r="R105" s="20"/>
    </row>
    <row r="106" spans="1:18" x14ac:dyDescent="0.25">
      <c r="A106" s="119" t="s">
        <v>109</v>
      </c>
      <c r="B106" s="110"/>
      <c r="C106" s="110"/>
      <c r="D106" s="110"/>
      <c r="E106" s="110"/>
      <c r="F106" s="110"/>
      <c r="G106" s="112">
        <v>0</v>
      </c>
      <c r="H106" s="112">
        <v>-737.65498368592705</v>
      </c>
      <c r="I106" s="112">
        <v>0</v>
      </c>
      <c r="J106" s="112">
        <v>0</v>
      </c>
      <c r="K106" s="112">
        <v>0</v>
      </c>
      <c r="L106" s="112">
        <v>0</v>
      </c>
      <c r="M106" s="112">
        <v>0</v>
      </c>
      <c r="N106" s="112">
        <v>0</v>
      </c>
      <c r="O106" s="135"/>
      <c r="P106" s="112">
        <v>0</v>
      </c>
      <c r="Q106" s="112">
        <v>0</v>
      </c>
      <c r="R106" s="20"/>
    </row>
    <row r="107" spans="1:18" x14ac:dyDescent="0.25">
      <c r="A107" s="119" t="s">
        <v>110</v>
      </c>
      <c r="B107" s="110"/>
      <c r="C107" s="110"/>
      <c r="D107" s="110"/>
      <c r="E107" s="110"/>
      <c r="F107" s="110"/>
      <c r="G107" s="112">
        <v>0</v>
      </c>
      <c r="H107" s="112">
        <v>-526.26039364277403</v>
      </c>
      <c r="I107" s="112">
        <v>0</v>
      </c>
      <c r="J107" s="112">
        <v>0</v>
      </c>
      <c r="K107" s="112">
        <v>0</v>
      </c>
      <c r="L107" s="112">
        <v>0</v>
      </c>
      <c r="M107" s="112">
        <v>0</v>
      </c>
      <c r="N107" s="112">
        <v>0</v>
      </c>
      <c r="O107" s="135"/>
      <c r="P107" s="112">
        <v>0</v>
      </c>
      <c r="Q107" s="112">
        <v>0</v>
      </c>
      <c r="R107" s="20"/>
    </row>
    <row r="108" spans="1:18" x14ac:dyDescent="0.25">
      <c r="A108" s="119" t="s">
        <v>111</v>
      </c>
      <c r="B108" s="110"/>
      <c r="C108" s="110"/>
      <c r="D108" s="110"/>
      <c r="E108" s="110"/>
      <c r="F108" s="110"/>
      <c r="G108" s="112">
        <v>-2602.68476785229</v>
      </c>
      <c r="H108" s="112">
        <v>142.189243237553</v>
      </c>
      <c r="I108" s="112">
        <v>0</v>
      </c>
      <c r="J108" s="112">
        <v>0</v>
      </c>
      <c r="K108" s="112">
        <v>0</v>
      </c>
      <c r="L108" s="112">
        <v>0</v>
      </c>
      <c r="M108" s="112">
        <v>0</v>
      </c>
      <c r="N108" s="112">
        <v>0</v>
      </c>
      <c r="O108" s="135"/>
      <c r="P108" s="112">
        <v>0</v>
      </c>
      <c r="Q108" s="112">
        <v>0</v>
      </c>
      <c r="R108" s="20"/>
    </row>
    <row r="109" spans="1:18" x14ac:dyDescent="0.25">
      <c r="A109" s="119" t="s">
        <v>112</v>
      </c>
      <c r="B109" s="110"/>
      <c r="C109" s="110"/>
      <c r="D109" s="110"/>
      <c r="E109" s="110"/>
      <c r="F109" s="110"/>
      <c r="G109" s="112">
        <v>0</v>
      </c>
      <c r="H109" s="112">
        <v>0</v>
      </c>
      <c r="I109" s="112">
        <v>0</v>
      </c>
      <c r="J109" s="112">
        <v>0</v>
      </c>
      <c r="K109" s="112">
        <v>0</v>
      </c>
      <c r="L109" s="112">
        <v>0</v>
      </c>
      <c r="M109" s="112">
        <v>-23.854996585476801</v>
      </c>
      <c r="N109" s="112">
        <v>-58.892815076560602</v>
      </c>
      <c r="O109" s="135"/>
      <c r="P109" s="112">
        <v>-108.453330570806</v>
      </c>
      <c r="Q109" s="112">
        <v>-444.13829537450101</v>
      </c>
      <c r="R109" s="20"/>
    </row>
    <row r="110" spans="1:18" x14ac:dyDescent="0.25">
      <c r="A110" s="119" t="s">
        <v>113</v>
      </c>
      <c r="B110" s="110"/>
      <c r="C110" s="110"/>
      <c r="D110" s="110"/>
      <c r="E110" s="110"/>
      <c r="F110" s="110"/>
      <c r="G110" s="112">
        <v>0</v>
      </c>
      <c r="H110" s="112">
        <v>0</v>
      </c>
      <c r="I110" s="112">
        <v>0</v>
      </c>
      <c r="J110" s="112">
        <v>0</v>
      </c>
      <c r="K110" s="112">
        <v>0</v>
      </c>
      <c r="L110" s="112">
        <v>0</v>
      </c>
      <c r="M110" s="112">
        <v>162.01229228317698</v>
      </c>
      <c r="N110" s="112">
        <v>9.5395652639468906</v>
      </c>
      <c r="O110" s="135"/>
      <c r="P110" s="112">
        <v>233.08815912151599</v>
      </c>
      <c r="Q110" s="112">
        <v>0</v>
      </c>
      <c r="R110" s="20"/>
    </row>
    <row r="111" spans="1:18" x14ac:dyDescent="0.25">
      <c r="A111" s="119" t="s">
        <v>114</v>
      </c>
      <c r="B111" s="110"/>
      <c r="C111" s="110"/>
      <c r="D111" s="110"/>
      <c r="E111" s="110"/>
      <c r="F111" s="110"/>
      <c r="G111" s="112">
        <v>0</v>
      </c>
      <c r="H111" s="112">
        <v>487.001368277023</v>
      </c>
      <c r="I111" s="112">
        <v>169.30413917216501</v>
      </c>
      <c r="J111" s="112">
        <v>108.49925535571001</v>
      </c>
      <c r="K111" s="112">
        <v>103.39091418956799</v>
      </c>
      <c r="L111" s="112">
        <v>53.9042267285609</v>
      </c>
      <c r="M111" s="112">
        <v>0</v>
      </c>
      <c r="N111" s="112">
        <v>0</v>
      </c>
      <c r="O111" s="135"/>
      <c r="P111" s="112">
        <v>0</v>
      </c>
      <c r="Q111" s="112">
        <v>0</v>
      </c>
      <c r="R111" s="20"/>
    </row>
    <row r="112" spans="1:18" x14ac:dyDescent="0.25">
      <c r="A112" s="119" t="s">
        <v>115</v>
      </c>
      <c r="B112" s="110"/>
      <c r="C112" s="110"/>
      <c r="D112" s="110"/>
      <c r="E112" s="110"/>
      <c r="F112" s="110"/>
      <c r="G112" s="112">
        <v>2166.3991311430896</v>
      </c>
      <c r="H112" s="112">
        <v>0</v>
      </c>
      <c r="I112" s="112">
        <v>0</v>
      </c>
      <c r="J112" s="112">
        <v>0</v>
      </c>
      <c r="K112" s="112">
        <v>0</v>
      </c>
      <c r="L112" s="112">
        <v>0</v>
      </c>
      <c r="M112" s="112">
        <v>0</v>
      </c>
      <c r="N112" s="112">
        <v>0</v>
      </c>
      <c r="O112" s="135"/>
      <c r="P112" s="112">
        <v>0</v>
      </c>
      <c r="Q112" s="112">
        <v>0</v>
      </c>
      <c r="R112" s="20"/>
    </row>
    <row r="113" spans="1:18" x14ac:dyDescent="0.25">
      <c r="A113" s="127" t="s">
        <v>139</v>
      </c>
      <c r="B113" s="110"/>
      <c r="C113" s="110"/>
      <c r="D113" s="110"/>
      <c r="E113" s="110"/>
      <c r="F113" s="110"/>
      <c r="G113" s="112"/>
      <c r="H113" s="112"/>
      <c r="I113" s="112"/>
      <c r="J113" s="112"/>
      <c r="K113" s="112"/>
      <c r="L113" s="112"/>
      <c r="M113" s="112"/>
      <c r="N113" s="112"/>
      <c r="O113" s="135"/>
      <c r="P113" s="112"/>
      <c r="Q113" s="112"/>
      <c r="R113" s="20"/>
    </row>
    <row r="114" spans="1:18" x14ac:dyDescent="0.25">
      <c r="A114" s="119" t="s">
        <v>116</v>
      </c>
      <c r="B114" s="110"/>
      <c r="C114" s="110"/>
      <c r="D114" s="110"/>
      <c r="E114" s="110"/>
      <c r="F114" s="110"/>
      <c r="G114" s="112">
        <v>0</v>
      </c>
      <c r="H114" s="112">
        <v>0</v>
      </c>
      <c r="I114" s="112">
        <v>0</v>
      </c>
      <c r="J114" s="112">
        <v>0</v>
      </c>
      <c r="K114" s="112">
        <v>13.8216489063376</v>
      </c>
      <c r="L114" s="112">
        <v>22.087710725629098</v>
      </c>
      <c r="M114" s="112">
        <v>0</v>
      </c>
      <c r="N114" s="112">
        <v>0</v>
      </c>
      <c r="O114" s="135"/>
      <c r="P114" s="112">
        <v>0</v>
      </c>
      <c r="Q114" s="112">
        <v>0</v>
      </c>
      <c r="R114" s="20"/>
    </row>
    <row r="115" spans="1:18" x14ac:dyDescent="0.25">
      <c r="A115" s="119" t="s">
        <v>116</v>
      </c>
      <c r="B115" s="110"/>
      <c r="C115" s="110"/>
      <c r="D115" s="110"/>
      <c r="E115" s="110"/>
      <c r="F115" s="110"/>
      <c r="G115" s="112">
        <v>-12.0705946239478</v>
      </c>
      <c r="H115" s="112">
        <v>16.679296916114001</v>
      </c>
      <c r="I115" s="112">
        <v>-9.9340131973605192</v>
      </c>
      <c r="J115" s="112">
        <v>-9.1511055103677403</v>
      </c>
      <c r="K115" s="112">
        <v>0</v>
      </c>
      <c r="L115" s="112">
        <v>0</v>
      </c>
      <c r="M115" s="112">
        <v>0</v>
      </c>
      <c r="N115" s="112">
        <v>0</v>
      </c>
      <c r="O115" s="135"/>
      <c r="P115" s="112">
        <v>0</v>
      </c>
      <c r="Q115" s="112">
        <v>0</v>
      </c>
      <c r="R115" s="20"/>
    </row>
    <row r="116" spans="1:18" x14ac:dyDescent="0.25">
      <c r="A116" s="119" t="s">
        <v>117</v>
      </c>
      <c r="B116" s="110"/>
      <c r="C116" s="110"/>
      <c r="D116" s="110"/>
      <c r="E116" s="110"/>
      <c r="F116" s="110"/>
      <c r="G116" s="112">
        <v>0</v>
      </c>
      <c r="H116" s="112">
        <v>0</v>
      </c>
      <c r="I116" s="112">
        <v>0</v>
      </c>
      <c r="J116" s="112">
        <v>0</v>
      </c>
      <c r="K116" s="112">
        <v>0</v>
      </c>
      <c r="L116" s="112">
        <v>0</v>
      </c>
      <c r="M116" s="112">
        <v>0</v>
      </c>
      <c r="N116" s="112">
        <v>0</v>
      </c>
      <c r="O116" s="135"/>
      <c r="P116" s="112">
        <v>0</v>
      </c>
      <c r="Q116" s="112">
        <v>0</v>
      </c>
      <c r="R116" s="20"/>
    </row>
    <row r="117" spans="1:18" x14ac:dyDescent="0.25">
      <c r="A117" s="119" t="s">
        <v>118</v>
      </c>
      <c r="B117" s="110"/>
      <c r="C117" s="110"/>
      <c r="D117" s="110"/>
      <c r="E117" s="110"/>
      <c r="F117" s="110"/>
      <c r="G117" s="112">
        <v>0</v>
      </c>
      <c r="H117" s="112">
        <v>0</v>
      </c>
      <c r="I117" s="112">
        <v>0</v>
      </c>
      <c r="J117" s="112">
        <v>0</v>
      </c>
      <c r="K117" s="112">
        <v>0</v>
      </c>
      <c r="L117" s="112">
        <v>0</v>
      </c>
      <c r="M117" s="112">
        <v>-201.76417027088499</v>
      </c>
      <c r="N117" s="112">
        <v>-77.978370275190002</v>
      </c>
      <c r="O117" s="135"/>
      <c r="P117" s="112">
        <v>-252.407541696881</v>
      </c>
      <c r="Q117" s="112">
        <v>-306.52383188541899</v>
      </c>
      <c r="R117" s="20"/>
    </row>
    <row r="118" spans="1:18" x14ac:dyDescent="0.25">
      <c r="A118" s="119" t="s">
        <v>119</v>
      </c>
      <c r="B118" s="110"/>
      <c r="C118" s="110"/>
      <c r="D118" s="110"/>
      <c r="E118" s="110"/>
      <c r="F118" s="110"/>
      <c r="G118" s="112">
        <v>0</v>
      </c>
      <c r="H118" s="112">
        <v>0</v>
      </c>
      <c r="I118" s="112">
        <v>0</v>
      </c>
      <c r="J118" s="112">
        <v>0</v>
      </c>
      <c r="K118" s="112">
        <v>0</v>
      </c>
      <c r="L118" s="112">
        <v>0</v>
      </c>
      <c r="M118" s="112">
        <v>283.079899840655</v>
      </c>
      <c r="N118" s="112">
        <v>234.41910268765301</v>
      </c>
      <c r="O118" s="135"/>
      <c r="P118" s="112">
        <v>352.73904485652099</v>
      </c>
      <c r="Q118" s="112">
        <v>376.52383188541899</v>
      </c>
      <c r="R118" s="20"/>
    </row>
    <row r="119" spans="1:18" x14ac:dyDescent="0.25">
      <c r="A119" s="119" t="s">
        <v>120</v>
      </c>
      <c r="B119" s="110"/>
      <c r="C119" s="110"/>
      <c r="D119" s="110"/>
      <c r="E119" s="110"/>
      <c r="F119" s="110"/>
      <c r="G119" s="112">
        <v>0</v>
      </c>
      <c r="H119" s="112">
        <v>0</v>
      </c>
      <c r="I119" s="112">
        <v>0</v>
      </c>
      <c r="J119" s="112">
        <v>0</v>
      </c>
      <c r="K119" s="112">
        <v>-4.37016264722378</v>
      </c>
      <c r="L119" s="112">
        <v>-24.474712924505202</v>
      </c>
      <c r="M119" s="112">
        <v>-24.5902572274072</v>
      </c>
      <c r="N119" s="112">
        <v>-17.667844522968199</v>
      </c>
      <c r="O119" s="135"/>
      <c r="P119" s="112">
        <v>-22.791878172588799</v>
      </c>
      <c r="Q119" s="112">
        <v>-26.597792909133599</v>
      </c>
      <c r="R119" s="20"/>
    </row>
    <row r="120" spans="1:18" x14ac:dyDescent="0.25">
      <c r="A120" s="119" t="s">
        <v>121</v>
      </c>
      <c r="B120" s="110"/>
      <c r="C120" s="110"/>
      <c r="D120" s="110"/>
      <c r="E120" s="110"/>
      <c r="F120" s="110"/>
      <c r="G120" s="112">
        <v>0</v>
      </c>
      <c r="H120" s="112">
        <v>0</v>
      </c>
      <c r="I120" s="112">
        <v>0</v>
      </c>
      <c r="J120" s="112">
        <v>0</v>
      </c>
      <c r="K120" s="112">
        <v>0</v>
      </c>
      <c r="L120" s="112">
        <v>0</v>
      </c>
      <c r="M120" s="112">
        <v>-28.798087867061202</v>
      </c>
      <c r="N120" s="112">
        <v>-24.858121854588198</v>
      </c>
      <c r="O120" s="135"/>
      <c r="P120" s="112">
        <v>-42.78151869885</v>
      </c>
      <c r="Q120" s="112">
        <v>-38.382249354308499</v>
      </c>
      <c r="R120" s="20"/>
    </row>
    <row r="121" spans="1:18" x14ac:dyDescent="0.25">
      <c r="A121" s="119" t="s">
        <v>122</v>
      </c>
      <c r="B121" s="110"/>
      <c r="C121" s="110"/>
      <c r="D121" s="110"/>
      <c r="E121" s="110"/>
      <c r="F121" s="110"/>
      <c r="G121" s="112">
        <v>0</v>
      </c>
      <c r="H121" s="112">
        <v>0</v>
      </c>
      <c r="I121" s="112">
        <v>0</v>
      </c>
      <c r="J121" s="112">
        <v>0</v>
      </c>
      <c r="K121" s="112">
        <v>0</v>
      </c>
      <c r="L121" s="112">
        <v>0</v>
      </c>
      <c r="M121" s="112">
        <v>19.650580468927799</v>
      </c>
      <c r="N121" s="112">
        <v>36.8947424777813</v>
      </c>
      <c r="O121" s="135"/>
      <c r="P121" s="112">
        <v>52.856106909768904</v>
      </c>
      <c r="Q121" s="112">
        <v>67.278703921108203</v>
      </c>
      <c r="R121" s="20"/>
    </row>
    <row r="122" spans="1:18" x14ac:dyDescent="0.25">
      <c r="A122" s="119" t="s">
        <v>123</v>
      </c>
      <c r="B122" s="110"/>
      <c r="C122" s="110"/>
      <c r="D122" s="110"/>
      <c r="E122" s="110"/>
      <c r="F122" s="110"/>
      <c r="G122" s="112">
        <v>0</v>
      </c>
      <c r="H122" s="112">
        <v>0</v>
      </c>
      <c r="I122" s="112">
        <v>0</v>
      </c>
      <c r="J122" s="112">
        <v>-152.47451025317901</v>
      </c>
      <c r="K122" s="112">
        <v>-216.112170499158</v>
      </c>
      <c r="L122" s="112">
        <v>-254.21451258245702</v>
      </c>
      <c r="M122" s="112">
        <v>-182.222854541315</v>
      </c>
      <c r="N122" s="112">
        <v>-267.182781882428</v>
      </c>
      <c r="O122" s="135"/>
      <c r="P122" s="112">
        <v>-455.73189681964101</v>
      </c>
      <c r="Q122" s="112">
        <v>0</v>
      </c>
      <c r="R122" s="20"/>
    </row>
    <row r="123" spans="1:18" x14ac:dyDescent="0.25">
      <c r="A123" s="119" t="s">
        <v>124</v>
      </c>
      <c r="B123" s="110"/>
      <c r="C123" s="110"/>
      <c r="D123" s="110"/>
      <c r="E123" s="110"/>
      <c r="F123" s="110"/>
      <c r="G123" s="112">
        <v>0</v>
      </c>
      <c r="H123" s="112">
        <v>-91.469319019050602</v>
      </c>
      <c r="I123" s="112">
        <v>-143.95320935812802</v>
      </c>
      <c r="J123" s="112">
        <v>0</v>
      </c>
      <c r="K123" s="112">
        <v>0</v>
      </c>
      <c r="L123" s="112">
        <v>0</v>
      </c>
      <c r="M123" s="112">
        <v>0</v>
      </c>
      <c r="N123" s="112">
        <v>0</v>
      </c>
      <c r="O123" s="135"/>
      <c r="P123" s="112">
        <v>0</v>
      </c>
      <c r="Q123" s="112">
        <v>0</v>
      </c>
      <c r="R123" s="20"/>
    </row>
    <row r="124" spans="1:18" x14ac:dyDescent="0.25">
      <c r="A124" s="119" t="s">
        <v>125</v>
      </c>
      <c r="B124" s="110"/>
      <c r="C124" s="110"/>
      <c r="D124" s="110"/>
      <c r="E124" s="110"/>
      <c r="F124" s="110"/>
      <c r="G124" s="112">
        <v>-58.584849307629597</v>
      </c>
      <c r="H124" s="112">
        <v>-18.1107251868224</v>
      </c>
      <c r="I124" s="112">
        <v>-1.4613077384522999</v>
      </c>
      <c r="J124" s="112">
        <v>-2.3370374613357701</v>
      </c>
      <c r="K124" s="112">
        <v>0</v>
      </c>
      <c r="L124" s="112">
        <v>0</v>
      </c>
      <c r="M124" s="112">
        <v>0</v>
      </c>
      <c r="N124" s="112">
        <v>0</v>
      </c>
      <c r="O124" s="135"/>
      <c r="P124" s="112">
        <v>0</v>
      </c>
      <c r="Q124" s="112">
        <v>0</v>
      </c>
      <c r="R124" s="20"/>
    </row>
    <row r="125" spans="1:18" x14ac:dyDescent="0.25">
      <c r="A125" s="119" t="s">
        <v>126</v>
      </c>
      <c r="B125" s="110"/>
      <c r="C125" s="110"/>
      <c r="D125" s="110"/>
      <c r="E125" s="110"/>
      <c r="F125" s="110"/>
      <c r="G125" s="112">
        <v>-9.2316046701058898</v>
      </c>
      <c r="H125" s="112">
        <v>0</v>
      </c>
      <c r="I125" s="112">
        <v>0</v>
      </c>
      <c r="J125" s="112">
        <v>0</v>
      </c>
      <c r="K125" s="112">
        <v>0</v>
      </c>
      <c r="L125" s="112">
        <v>0</v>
      </c>
      <c r="M125" s="112">
        <v>0</v>
      </c>
      <c r="N125" s="112">
        <v>0</v>
      </c>
      <c r="O125" s="135"/>
      <c r="P125" s="112">
        <v>0</v>
      </c>
      <c r="Q125" s="112">
        <v>0</v>
      </c>
      <c r="R125" s="20"/>
    </row>
    <row r="126" spans="1:18" x14ac:dyDescent="0.25">
      <c r="A126" s="119" t="s">
        <v>127</v>
      </c>
      <c r="B126" s="110"/>
      <c r="C126" s="110"/>
      <c r="D126" s="110"/>
      <c r="E126" s="110"/>
      <c r="F126" s="110"/>
      <c r="G126" s="112">
        <v>0</v>
      </c>
      <c r="H126" s="112">
        <v>1.45668876960319</v>
      </c>
      <c r="I126" s="112">
        <v>0</v>
      </c>
      <c r="J126" s="112">
        <v>0</v>
      </c>
      <c r="K126" s="112">
        <v>0</v>
      </c>
      <c r="L126" s="112">
        <v>0</v>
      </c>
      <c r="M126" s="112">
        <v>0</v>
      </c>
      <c r="N126" s="112">
        <v>0</v>
      </c>
      <c r="O126" s="135"/>
      <c r="P126" s="112">
        <v>0</v>
      </c>
      <c r="Q126" s="112">
        <v>0</v>
      </c>
      <c r="R126" s="20"/>
    </row>
    <row r="127" spans="1:18" x14ac:dyDescent="0.25">
      <c r="A127" s="119" t="s">
        <v>128</v>
      </c>
      <c r="B127" s="110"/>
      <c r="C127" s="110"/>
      <c r="D127" s="110"/>
      <c r="E127" s="110"/>
      <c r="F127" s="110"/>
      <c r="G127" s="112">
        <v>0</v>
      </c>
      <c r="H127" s="112">
        <v>0</v>
      </c>
      <c r="I127" s="112">
        <v>0</v>
      </c>
      <c r="J127" s="112">
        <v>0</v>
      </c>
      <c r="K127" s="112">
        <v>-2.3780145821648899</v>
      </c>
      <c r="L127" s="112">
        <v>-3.5780601026142098</v>
      </c>
      <c r="M127" s="112">
        <v>-1.5410880946961001</v>
      </c>
      <c r="N127" s="112">
        <v>-2.4263839811542902</v>
      </c>
      <c r="O127" s="135"/>
      <c r="P127" s="112">
        <v>-4.9601160261058697</v>
      </c>
      <c r="Q127" s="112">
        <v>0</v>
      </c>
      <c r="R127" s="20"/>
    </row>
    <row r="128" spans="1:18" x14ac:dyDescent="0.25">
      <c r="A128" s="119" t="s">
        <v>129</v>
      </c>
      <c r="B128" s="110"/>
      <c r="C128" s="110"/>
      <c r="D128" s="110"/>
      <c r="E128" s="110"/>
      <c r="F128" s="110"/>
      <c r="G128" s="112">
        <v>0</v>
      </c>
      <c r="H128" s="112">
        <v>0</v>
      </c>
      <c r="I128" s="112">
        <v>0</v>
      </c>
      <c r="J128" s="112">
        <v>-114.667201283079</v>
      </c>
      <c r="K128" s="112">
        <v>-433.81828379136198</v>
      </c>
      <c r="L128" s="112">
        <v>-158.55484974346399</v>
      </c>
      <c r="M128" s="112">
        <v>-262.80332346915503</v>
      </c>
      <c r="N128" s="112">
        <v>-424.58721490523601</v>
      </c>
      <c r="O128" s="135"/>
      <c r="P128" s="112">
        <v>-601.97244379985409</v>
      </c>
      <c r="Q128" s="112">
        <v>-1078.1979337872701</v>
      </c>
      <c r="R128" s="20"/>
    </row>
    <row r="129" spans="1:18" x14ac:dyDescent="0.25">
      <c r="A129" s="113" t="s">
        <v>130</v>
      </c>
      <c r="B129" s="113"/>
      <c r="C129" s="113"/>
      <c r="D129" s="113"/>
      <c r="E129" s="113"/>
      <c r="F129" s="113"/>
      <c r="G129" s="116">
        <v>0</v>
      </c>
      <c r="H129" s="116">
        <v>0</v>
      </c>
      <c r="I129" s="116">
        <v>0</v>
      </c>
      <c r="J129" s="116">
        <v>0</v>
      </c>
      <c r="K129" s="116">
        <v>-562.56758272574302</v>
      </c>
      <c r="L129" s="116">
        <v>414.95602247739998</v>
      </c>
      <c r="M129" s="116">
        <v>0</v>
      </c>
      <c r="N129" s="116">
        <v>0</v>
      </c>
      <c r="O129" s="138"/>
      <c r="P129" s="116">
        <v>0</v>
      </c>
      <c r="Q129" s="116">
        <v>0</v>
      </c>
      <c r="R129" s="20"/>
    </row>
    <row r="130" spans="1:18" ht="14.25" thickBot="1" x14ac:dyDescent="0.3">
      <c r="A130" s="122" t="s">
        <v>131</v>
      </c>
      <c r="B130" s="122"/>
      <c r="C130" s="122"/>
      <c r="D130" s="122"/>
      <c r="E130" s="122"/>
      <c r="F130" s="122"/>
      <c r="G130" s="124">
        <v>-381.50746673907099</v>
      </c>
      <c r="H130" s="124">
        <v>-432.62393432270198</v>
      </c>
      <c r="I130" s="124">
        <v>-102.05758848230299</v>
      </c>
      <c r="J130" s="124">
        <v>-174.23645320197002</v>
      </c>
      <c r="K130" s="124">
        <v>0</v>
      </c>
      <c r="L130" s="124">
        <v>0</v>
      </c>
      <c r="M130" s="124">
        <v>-659.76781242886398</v>
      </c>
      <c r="N130" s="124">
        <v>-592.74012206874397</v>
      </c>
      <c r="O130" s="136"/>
      <c r="P130" s="124">
        <v>-336.43530508650099</v>
      </c>
      <c r="Q130" s="124">
        <v>-1714.26860765437</v>
      </c>
      <c r="R130" s="20"/>
    </row>
    <row r="131" spans="1:18" ht="14.25" thickTop="1" x14ac:dyDescent="0.25">
      <c r="A131" s="110" t="s">
        <v>132</v>
      </c>
      <c r="B131" s="110"/>
      <c r="C131" s="110"/>
      <c r="D131" s="110"/>
      <c r="E131" s="110"/>
      <c r="F131" s="110"/>
      <c r="G131" s="112">
        <v>10.367635080097699</v>
      </c>
      <c r="H131" s="112">
        <v>1.2935480475739298</v>
      </c>
      <c r="I131" s="112">
        <v>-10.044391121775599</v>
      </c>
      <c r="J131" s="112">
        <v>1.0906174819566901</v>
      </c>
      <c r="K131" s="112">
        <v>0.88726864834548502</v>
      </c>
      <c r="L131" s="112">
        <v>-6.6051795748839401</v>
      </c>
      <c r="M131" s="112">
        <v>13.0025039836102</v>
      </c>
      <c r="N131" s="112">
        <v>0.41010814862404898</v>
      </c>
      <c r="O131" s="135"/>
      <c r="P131" s="112">
        <v>5.6438412928623203</v>
      </c>
      <c r="Q131" s="112">
        <v>-6.9664240432026201</v>
      </c>
      <c r="R131" s="20"/>
    </row>
    <row r="132" spans="1:18" x14ac:dyDescent="0.25">
      <c r="A132" s="113" t="s">
        <v>133</v>
      </c>
      <c r="B132" s="113"/>
      <c r="C132" s="113"/>
      <c r="D132" s="113"/>
      <c r="E132" s="113"/>
      <c r="F132" s="113"/>
      <c r="G132" s="116">
        <v>52.647298398045002</v>
      </c>
      <c r="H132" s="116">
        <v>289.47584464793096</v>
      </c>
      <c r="I132" s="116">
        <v>227.860827834433</v>
      </c>
      <c r="J132" s="116">
        <v>167.21044793217999</v>
      </c>
      <c r="K132" s="116">
        <v>116.973639932697</v>
      </c>
      <c r="L132" s="116">
        <v>567.38333740532596</v>
      </c>
      <c r="M132" s="116">
        <v>-20.7830639653994</v>
      </c>
      <c r="N132" s="116">
        <v>47.922689795481304</v>
      </c>
      <c r="O132" s="138"/>
      <c r="P132" s="116">
        <v>642.52874753962396</v>
      </c>
      <c r="Q132" s="116">
        <v>-129.21930030523501</v>
      </c>
      <c r="R132" s="20"/>
    </row>
    <row r="133" spans="1:18" x14ac:dyDescent="0.25">
      <c r="A133" s="110" t="s">
        <v>134</v>
      </c>
      <c r="B133" s="110"/>
      <c r="C133" s="110"/>
      <c r="D133" s="110"/>
      <c r="E133" s="110"/>
      <c r="F133" s="110"/>
      <c r="G133" s="112">
        <v>198.482758620689</v>
      </c>
      <c r="H133" s="112">
        <v>481.82717608672704</v>
      </c>
      <c r="I133" s="112">
        <v>777.09178164367108</v>
      </c>
      <c r="J133" s="112">
        <v>909.22671554588101</v>
      </c>
      <c r="K133" s="112">
        <v>0</v>
      </c>
      <c r="L133" s="112">
        <v>0</v>
      </c>
      <c r="M133" s="112">
        <v>0</v>
      </c>
      <c r="N133" s="112">
        <v>0</v>
      </c>
      <c r="O133" s="135"/>
      <c r="P133" s="112">
        <v>0</v>
      </c>
      <c r="Q133" s="112">
        <v>0</v>
      </c>
      <c r="R133" s="20"/>
    </row>
    <row r="134" spans="1:18" ht="14.25" thickBot="1" x14ac:dyDescent="0.3">
      <c r="A134" s="122" t="s">
        <v>135</v>
      </c>
      <c r="B134" s="122"/>
      <c r="C134" s="122"/>
      <c r="D134" s="122"/>
      <c r="E134" s="122"/>
      <c r="F134" s="122"/>
      <c r="G134" s="124">
        <v>198.482758620689</v>
      </c>
      <c r="H134" s="124">
        <v>481.82717608672704</v>
      </c>
      <c r="I134" s="124">
        <v>777.09178164367108</v>
      </c>
      <c r="J134" s="124">
        <v>909.22671554588101</v>
      </c>
      <c r="K134" s="124">
        <v>1007.23051037577</v>
      </c>
      <c r="L134" s="124">
        <v>1664.3122404104499</v>
      </c>
      <c r="M134" s="124">
        <v>1529.87252447074</v>
      </c>
      <c r="N134" s="124">
        <v>1487.20526823</v>
      </c>
      <c r="O134" s="136"/>
      <c r="P134" s="124">
        <v>1804.84201802548</v>
      </c>
      <c r="Q134" s="124">
        <v>1665.4390702042699</v>
      </c>
      <c r="R134" s="20"/>
    </row>
    <row r="135" spans="1:18" ht="15.75" thickTop="1" x14ac:dyDescent="0.25">
      <c r="A135"/>
      <c r="B135"/>
      <c r="C135"/>
      <c r="D135"/>
      <c r="E135"/>
      <c r="F135"/>
      <c r="G135"/>
      <c r="H135"/>
      <c r="I135"/>
      <c r="J135"/>
      <c r="K135"/>
      <c r="L135"/>
      <c r="M135"/>
      <c r="N135"/>
      <c r="O135"/>
      <c r="P135"/>
      <c r="Q135"/>
      <c r="R135" s="20"/>
    </row>
    <row r="136" spans="1:18" ht="15" x14ac:dyDescent="0.25">
      <c r="A136"/>
      <c r="B136"/>
      <c r="C136"/>
      <c r="D136"/>
      <c r="E136"/>
      <c r="F136"/>
      <c r="G136"/>
      <c r="H136"/>
      <c r="I136"/>
      <c r="J136"/>
      <c r="K136"/>
      <c r="L136"/>
      <c r="M136"/>
      <c r="N136"/>
      <c r="O136"/>
      <c r="P136"/>
      <c r="Q136"/>
      <c r="R136" s="20"/>
    </row>
    <row r="137" spans="1:18" ht="15" x14ac:dyDescent="0.25">
      <c r="A137"/>
      <c r="B137"/>
      <c r="C137"/>
      <c r="D137"/>
      <c r="E137"/>
      <c r="F137"/>
      <c r="G137"/>
      <c r="H137"/>
      <c r="I137"/>
      <c r="J137"/>
      <c r="K137"/>
      <c r="L137"/>
      <c r="M137"/>
      <c r="N137"/>
      <c r="O137"/>
      <c r="P137"/>
      <c r="Q137"/>
      <c r="R137" s="20"/>
    </row>
    <row r="138" spans="1:18" ht="15" x14ac:dyDescent="0.25">
      <c r="A138"/>
      <c r="B138"/>
      <c r="C138"/>
      <c r="D138"/>
      <c r="E138"/>
      <c r="F138"/>
      <c r="G138"/>
      <c r="H138"/>
      <c r="I138"/>
      <c r="J138"/>
      <c r="K138"/>
      <c r="L138"/>
      <c r="M138"/>
      <c r="N138"/>
      <c r="O138"/>
      <c r="P138"/>
      <c r="Q138"/>
      <c r="R138" s="20"/>
    </row>
    <row r="139" spans="1:18" ht="15" x14ac:dyDescent="0.25">
      <c r="A139"/>
      <c r="B139"/>
      <c r="C139"/>
      <c r="D139"/>
      <c r="E139"/>
      <c r="F139"/>
      <c r="G139"/>
      <c r="H139"/>
      <c r="I139"/>
      <c r="J139"/>
      <c r="K139"/>
      <c r="L139"/>
      <c r="M139"/>
      <c r="N139"/>
      <c r="O139"/>
      <c r="P139"/>
      <c r="Q139"/>
      <c r="R139" s="20"/>
    </row>
    <row r="140" spans="1:18" ht="15" x14ac:dyDescent="0.25">
      <c r="A140"/>
      <c r="B140"/>
      <c r="C140"/>
      <c r="D140"/>
      <c r="E140"/>
      <c r="F140"/>
      <c r="G140"/>
      <c r="H140"/>
      <c r="I140"/>
      <c r="J140"/>
      <c r="K140"/>
      <c r="L140"/>
      <c r="M140"/>
      <c r="N140"/>
      <c r="O140"/>
      <c r="P140"/>
      <c r="Q140"/>
      <c r="R140" s="20"/>
    </row>
    <row r="141" spans="1:18" ht="15" x14ac:dyDescent="0.25">
      <c r="A141"/>
      <c r="B141"/>
      <c r="C141"/>
      <c r="D141"/>
      <c r="E141"/>
      <c r="F141"/>
      <c r="G141"/>
      <c r="H141"/>
      <c r="I141"/>
      <c r="J141"/>
      <c r="K141"/>
      <c r="L141"/>
      <c r="M141"/>
      <c r="N141"/>
      <c r="O141"/>
      <c r="P141"/>
      <c r="Q141"/>
      <c r="R141" s="20"/>
    </row>
    <row r="142" spans="1:18" ht="15" x14ac:dyDescent="0.25">
      <c r="A142"/>
      <c r="B142"/>
      <c r="C142"/>
      <c r="D142"/>
      <c r="E142"/>
      <c r="F142"/>
      <c r="G142"/>
      <c r="H142"/>
      <c r="I142"/>
      <c r="J142"/>
      <c r="K142"/>
      <c r="L142"/>
      <c r="M142"/>
      <c r="N142"/>
      <c r="O142"/>
      <c r="P142"/>
      <c r="Q142"/>
      <c r="R142" s="20"/>
    </row>
    <row r="143" spans="1:18" ht="15" x14ac:dyDescent="0.25">
      <c r="A143"/>
      <c r="B143"/>
      <c r="C143"/>
      <c r="D143"/>
      <c r="E143"/>
      <c r="F143"/>
      <c r="G143"/>
      <c r="H143"/>
      <c r="I143"/>
      <c r="J143"/>
      <c r="K143"/>
      <c r="L143"/>
      <c r="M143"/>
      <c r="N143"/>
      <c r="O143"/>
      <c r="P143"/>
      <c r="Q143"/>
      <c r="R143" s="20"/>
    </row>
    <row r="144" spans="1:18" ht="15" x14ac:dyDescent="0.25">
      <c r="A144"/>
      <c r="B144"/>
      <c r="C144"/>
      <c r="D144"/>
      <c r="E144"/>
      <c r="F144"/>
      <c r="G144"/>
      <c r="H144"/>
      <c r="I144"/>
      <c r="J144"/>
      <c r="K144"/>
      <c r="L144"/>
      <c r="M144"/>
      <c r="N144"/>
      <c r="O144"/>
      <c r="P144"/>
      <c r="Q144"/>
      <c r="R144" s="20"/>
    </row>
    <row r="145" spans="1:18" ht="15" x14ac:dyDescent="0.25">
      <c r="A145"/>
      <c r="B145"/>
      <c r="C145"/>
      <c r="D145"/>
      <c r="E145"/>
      <c r="F145"/>
      <c r="G145"/>
      <c r="H145"/>
      <c r="I145"/>
      <c r="J145"/>
      <c r="K145"/>
      <c r="L145"/>
      <c r="M145"/>
      <c r="N145"/>
      <c r="O145"/>
      <c r="P145"/>
      <c r="Q145"/>
      <c r="R145" s="20"/>
    </row>
    <row r="146" spans="1:18" ht="15" x14ac:dyDescent="0.25">
      <c r="A146"/>
      <c r="B146"/>
      <c r="C146"/>
      <c r="D146"/>
      <c r="E146"/>
      <c r="F146"/>
      <c r="G146"/>
      <c r="H146"/>
      <c r="I146"/>
      <c r="J146"/>
      <c r="K146"/>
      <c r="L146"/>
      <c r="M146"/>
      <c r="N146"/>
      <c r="O146"/>
      <c r="P146"/>
      <c r="Q146"/>
      <c r="R146" s="20"/>
    </row>
    <row r="147" spans="1:18" ht="15" x14ac:dyDescent="0.25">
      <c r="A147"/>
      <c r="B147"/>
      <c r="C147"/>
      <c r="D147"/>
      <c r="E147"/>
      <c r="F147"/>
      <c r="G147"/>
      <c r="H147"/>
      <c r="I147"/>
      <c r="J147"/>
      <c r="K147"/>
      <c r="L147"/>
      <c r="M147"/>
      <c r="N147"/>
      <c r="O147"/>
      <c r="P147"/>
      <c r="Q147"/>
      <c r="R147" s="20"/>
    </row>
    <row r="148" spans="1:18" ht="15" x14ac:dyDescent="0.25">
      <c r="A148"/>
      <c r="B148"/>
      <c r="C148"/>
      <c r="D148"/>
      <c r="E148"/>
      <c r="F148"/>
      <c r="G148"/>
      <c r="H148"/>
      <c r="I148"/>
      <c r="J148"/>
      <c r="K148"/>
      <c r="L148"/>
      <c r="M148"/>
      <c r="N148"/>
      <c r="O148"/>
      <c r="P148"/>
      <c r="Q148"/>
      <c r="R148" s="20"/>
    </row>
    <row r="149" spans="1:18" ht="15" x14ac:dyDescent="0.25">
      <c r="A149"/>
      <c r="B149"/>
      <c r="C149"/>
      <c r="D149"/>
      <c r="E149"/>
      <c r="F149"/>
      <c r="G149"/>
      <c r="H149"/>
      <c r="I149"/>
      <c r="J149"/>
      <c r="K149"/>
      <c r="L149"/>
      <c r="M149"/>
      <c r="N149"/>
      <c r="O149"/>
      <c r="P149"/>
      <c r="Q149"/>
      <c r="R149" s="20"/>
    </row>
    <row r="150" spans="1:18" ht="15" x14ac:dyDescent="0.25">
      <c r="A150"/>
      <c r="B150"/>
      <c r="C150"/>
      <c r="D150"/>
      <c r="E150"/>
      <c r="F150"/>
      <c r="G150"/>
      <c r="H150"/>
      <c r="I150"/>
      <c r="J150"/>
      <c r="K150"/>
      <c r="L150"/>
      <c r="M150"/>
      <c r="N150"/>
      <c r="O150"/>
      <c r="P150"/>
      <c r="Q150"/>
      <c r="R150" s="20"/>
    </row>
    <row r="151" spans="1:18" ht="15" x14ac:dyDescent="0.25">
      <c r="A151"/>
      <c r="B151"/>
      <c r="C151"/>
      <c r="D151"/>
      <c r="E151"/>
      <c r="F151"/>
      <c r="G151"/>
      <c r="H151"/>
      <c r="I151"/>
      <c r="J151"/>
      <c r="K151"/>
      <c r="L151"/>
      <c r="M151"/>
      <c r="N151"/>
      <c r="O151"/>
      <c r="P151"/>
      <c r="Q151"/>
      <c r="R151" s="20"/>
    </row>
    <row r="152" spans="1:18" ht="15" x14ac:dyDescent="0.25">
      <c r="A152"/>
      <c r="B152"/>
      <c r="C152"/>
      <c r="D152"/>
      <c r="E152"/>
      <c r="F152"/>
      <c r="G152"/>
      <c r="H152"/>
      <c r="I152"/>
      <c r="J152"/>
      <c r="K152"/>
      <c r="L152"/>
      <c r="M152"/>
      <c r="N152"/>
      <c r="O152"/>
      <c r="P152"/>
      <c r="Q152"/>
      <c r="R152" s="20"/>
    </row>
    <row r="153" spans="1:18" ht="15" x14ac:dyDescent="0.25">
      <c r="A153"/>
      <c r="B153"/>
      <c r="C153"/>
      <c r="D153"/>
      <c r="E153"/>
      <c r="F153"/>
      <c r="G153"/>
      <c r="H153"/>
      <c r="I153"/>
      <c r="J153"/>
      <c r="K153"/>
      <c r="L153"/>
      <c r="M153"/>
      <c r="N153"/>
      <c r="O153"/>
      <c r="P153"/>
      <c r="Q153"/>
      <c r="R153" s="20"/>
    </row>
    <row r="154" spans="1:18" ht="15" x14ac:dyDescent="0.25">
      <c r="A154"/>
      <c r="B154"/>
      <c r="C154"/>
      <c r="D154"/>
      <c r="E154"/>
      <c r="F154"/>
      <c r="G154"/>
      <c r="H154"/>
      <c r="I154"/>
      <c r="J154"/>
      <c r="K154"/>
      <c r="L154"/>
      <c r="M154"/>
      <c r="N154"/>
      <c r="O154"/>
      <c r="P154"/>
      <c r="Q154"/>
      <c r="R154" s="20"/>
    </row>
    <row r="155" spans="1:18" ht="15" x14ac:dyDescent="0.25">
      <c r="A155"/>
      <c r="B155"/>
      <c r="C155"/>
      <c r="D155"/>
      <c r="E155"/>
      <c r="F155"/>
      <c r="G155"/>
      <c r="H155"/>
      <c r="I155"/>
      <c r="J155"/>
      <c r="K155"/>
      <c r="L155"/>
      <c r="M155"/>
      <c r="N155"/>
      <c r="O155"/>
      <c r="P155"/>
      <c r="Q155"/>
      <c r="R155" s="20"/>
    </row>
    <row r="156" spans="1:18" ht="8.1" customHeight="1" x14ac:dyDescent="0.25">
      <c r="G156"/>
      <c r="H156"/>
      <c r="I156"/>
      <c r="J156"/>
      <c r="K156"/>
      <c r="L156"/>
      <c r="M156"/>
      <c r="N156"/>
      <c r="O156"/>
      <c r="P156"/>
      <c r="Q156"/>
      <c r="R156" s="20"/>
    </row>
    <row r="157" spans="1:18" ht="15" x14ac:dyDescent="0.25">
      <c r="G157"/>
      <c r="H157"/>
      <c r="I157"/>
      <c r="J157"/>
      <c r="K157"/>
      <c r="L157"/>
      <c r="M157"/>
      <c r="N157"/>
      <c r="O157"/>
      <c r="P157"/>
      <c r="Q157"/>
      <c r="R157" s="20"/>
    </row>
    <row r="158" spans="1:18" ht="8.1" customHeight="1" x14ac:dyDescent="0.25">
      <c r="G158"/>
      <c r="H158"/>
      <c r="I158"/>
      <c r="J158"/>
      <c r="K158"/>
      <c r="L158"/>
      <c r="M158"/>
      <c r="N158"/>
      <c r="O158"/>
      <c r="P158"/>
      <c r="Q158"/>
    </row>
    <row r="159" spans="1:18" ht="15" x14ac:dyDescent="0.25">
      <c r="G159"/>
      <c r="H159"/>
      <c r="I159"/>
      <c r="J159"/>
      <c r="K159"/>
      <c r="L159"/>
      <c r="M159"/>
      <c r="N159"/>
      <c r="O159"/>
      <c r="P159"/>
      <c r="Q159"/>
    </row>
    <row r="160" spans="1:18" ht="15" x14ac:dyDescent="0.25">
      <c r="G160"/>
      <c r="H160"/>
      <c r="I160"/>
      <c r="J160"/>
      <c r="K160"/>
      <c r="L160"/>
      <c r="M160"/>
      <c r="N160"/>
      <c r="O160"/>
      <c r="P160"/>
      <c r="Q160"/>
    </row>
    <row r="161" spans="7:17" ht="15" x14ac:dyDescent="0.25">
      <c r="G161"/>
      <c r="H161"/>
      <c r="I161"/>
      <c r="J161"/>
      <c r="K161"/>
      <c r="L161"/>
      <c r="M161"/>
      <c r="N161"/>
      <c r="O161"/>
      <c r="P161"/>
      <c r="Q161"/>
    </row>
    <row r="162" spans="7:17" ht="15" x14ac:dyDescent="0.25">
      <c r="G162"/>
      <c r="H162"/>
      <c r="I162"/>
      <c r="J162"/>
      <c r="K162"/>
      <c r="L162"/>
      <c r="M162"/>
      <c r="N162"/>
      <c r="O162"/>
      <c r="P162"/>
      <c r="Q162"/>
    </row>
    <row r="163" spans="7:17" ht="15" x14ac:dyDescent="0.25">
      <c r="G163"/>
      <c r="H163"/>
      <c r="I163"/>
      <c r="J163"/>
      <c r="K163"/>
      <c r="L163"/>
      <c r="M163"/>
      <c r="N163"/>
      <c r="O163"/>
      <c r="P163"/>
      <c r="Q163"/>
    </row>
    <row r="164" spans="7:17" ht="15" x14ac:dyDescent="0.25">
      <c r="G164"/>
      <c r="H164"/>
      <c r="I164"/>
      <c r="J164"/>
      <c r="K164"/>
      <c r="L164"/>
      <c r="M164"/>
      <c r="N164"/>
      <c r="O164"/>
      <c r="P164"/>
      <c r="Q164"/>
    </row>
    <row r="165" spans="7:17" ht="15" x14ac:dyDescent="0.25">
      <c r="G165"/>
      <c r="H165"/>
      <c r="I165"/>
      <c r="J165"/>
      <c r="K165"/>
      <c r="L165"/>
      <c r="M165"/>
      <c r="N165"/>
      <c r="O165"/>
      <c r="P165"/>
      <c r="Q165"/>
    </row>
    <row r="166" spans="7:17" ht="15" x14ac:dyDescent="0.25">
      <c r="G166"/>
      <c r="H166"/>
      <c r="I166"/>
      <c r="J166"/>
      <c r="K166"/>
      <c r="L166"/>
      <c r="M166"/>
      <c r="N166"/>
      <c r="O166"/>
      <c r="P166"/>
      <c r="Q166"/>
    </row>
    <row r="167" spans="7:17" ht="15" x14ac:dyDescent="0.25">
      <c r="G167"/>
      <c r="H167"/>
      <c r="I167"/>
      <c r="J167"/>
      <c r="K167"/>
      <c r="L167"/>
      <c r="M167"/>
      <c r="N167"/>
      <c r="O167"/>
      <c r="P167"/>
      <c r="Q167"/>
    </row>
    <row r="168" spans="7:17" ht="15" x14ac:dyDescent="0.25">
      <c r="G168"/>
      <c r="H168"/>
      <c r="I168"/>
      <c r="J168"/>
      <c r="K168"/>
      <c r="L168"/>
      <c r="M168"/>
      <c r="N168"/>
      <c r="O168"/>
      <c r="P168"/>
      <c r="Q168"/>
    </row>
    <row r="169" spans="7:17" ht="15" x14ac:dyDescent="0.25">
      <c r="G169"/>
      <c r="H169"/>
      <c r="I169"/>
      <c r="J169"/>
      <c r="K169"/>
      <c r="L169"/>
      <c r="M169"/>
      <c r="N169"/>
      <c r="O169"/>
      <c r="P169"/>
      <c r="Q169"/>
    </row>
    <row r="170" spans="7:17" ht="15" x14ac:dyDescent="0.25">
      <c r="G170"/>
      <c r="H170"/>
      <c r="I170"/>
      <c r="J170"/>
      <c r="K170"/>
      <c r="L170"/>
      <c r="M170"/>
      <c r="N170"/>
      <c r="O170"/>
      <c r="P170"/>
      <c r="Q170"/>
    </row>
    <row r="171" spans="7:17" ht="15" x14ac:dyDescent="0.25">
      <c r="G171"/>
      <c r="H171"/>
      <c r="I171"/>
      <c r="J171"/>
      <c r="K171"/>
      <c r="L171"/>
      <c r="M171"/>
      <c r="N171"/>
      <c r="O171"/>
      <c r="P171"/>
      <c r="Q171"/>
    </row>
    <row r="172" spans="7:17" ht="15" x14ac:dyDescent="0.25">
      <c r="G172"/>
      <c r="H172"/>
      <c r="I172"/>
      <c r="J172"/>
      <c r="K172"/>
      <c r="L172"/>
      <c r="M172"/>
      <c r="N172"/>
      <c r="O172"/>
      <c r="P172"/>
      <c r="Q172"/>
    </row>
    <row r="173" spans="7:17" ht="15" x14ac:dyDescent="0.25">
      <c r="G173"/>
      <c r="H173"/>
      <c r="I173"/>
      <c r="J173"/>
      <c r="K173"/>
      <c r="L173"/>
      <c r="M173"/>
      <c r="N173"/>
      <c r="O173"/>
      <c r="P173"/>
      <c r="Q173"/>
    </row>
    <row r="174" spans="7:17" ht="15" x14ac:dyDescent="0.25">
      <c r="G174"/>
      <c r="H174"/>
      <c r="I174"/>
      <c r="J174"/>
      <c r="K174"/>
      <c r="L174"/>
      <c r="M174"/>
      <c r="N174"/>
      <c r="O174"/>
      <c r="P174"/>
      <c r="Q174"/>
    </row>
    <row r="175" spans="7:17" ht="15" x14ac:dyDescent="0.25">
      <c r="G175"/>
      <c r="H175"/>
      <c r="I175"/>
      <c r="J175"/>
      <c r="K175"/>
      <c r="L175"/>
      <c r="M175"/>
      <c r="N175"/>
      <c r="O175"/>
      <c r="P175"/>
      <c r="Q175"/>
    </row>
    <row r="176" spans="7:17" ht="15" x14ac:dyDescent="0.25">
      <c r="G176"/>
      <c r="H176"/>
      <c r="I176"/>
      <c r="J176"/>
      <c r="K176"/>
      <c r="L176"/>
      <c r="M176"/>
      <c r="N176"/>
      <c r="O176"/>
      <c r="P176"/>
      <c r="Q176"/>
    </row>
    <row r="177" spans="7:17" ht="15" x14ac:dyDescent="0.25">
      <c r="G177"/>
      <c r="H177"/>
      <c r="I177"/>
      <c r="J177"/>
      <c r="K177"/>
      <c r="L177"/>
      <c r="M177"/>
      <c r="N177"/>
      <c r="O177"/>
      <c r="P177"/>
      <c r="Q177"/>
    </row>
    <row r="178" spans="7:17" ht="15" x14ac:dyDescent="0.25">
      <c r="G178"/>
      <c r="H178"/>
      <c r="I178"/>
      <c r="J178"/>
      <c r="K178"/>
      <c r="L178"/>
      <c r="M178"/>
      <c r="N178"/>
      <c r="O178"/>
      <c r="P178"/>
      <c r="Q178"/>
    </row>
    <row r="179" spans="7:17" ht="15" x14ac:dyDescent="0.25">
      <c r="G179"/>
      <c r="H179"/>
      <c r="I179"/>
      <c r="J179"/>
      <c r="K179"/>
      <c r="L179"/>
      <c r="M179"/>
      <c r="N179"/>
      <c r="O179"/>
      <c r="P179"/>
      <c r="Q179"/>
    </row>
    <row r="180" spans="7:17" ht="15" x14ac:dyDescent="0.25">
      <c r="G180"/>
      <c r="H180"/>
      <c r="I180"/>
      <c r="J180"/>
      <c r="K180"/>
      <c r="L180"/>
      <c r="M180"/>
      <c r="N180"/>
      <c r="O180"/>
      <c r="P180"/>
      <c r="Q180"/>
    </row>
    <row r="181" spans="7:17" ht="15" x14ac:dyDescent="0.25">
      <c r="G181"/>
      <c r="H181"/>
      <c r="I181"/>
      <c r="J181"/>
      <c r="K181"/>
      <c r="L181"/>
      <c r="M181"/>
      <c r="N181"/>
      <c r="O181"/>
      <c r="P181"/>
      <c r="Q181"/>
    </row>
    <row r="182" spans="7:17" ht="15" x14ac:dyDescent="0.25">
      <c r="G182"/>
      <c r="H182"/>
      <c r="I182"/>
      <c r="J182"/>
      <c r="K182"/>
      <c r="L182"/>
      <c r="M182"/>
      <c r="N182"/>
      <c r="O182"/>
      <c r="P182"/>
      <c r="Q182"/>
    </row>
    <row r="183" spans="7:17" ht="15" x14ac:dyDescent="0.25">
      <c r="G183"/>
      <c r="H183"/>
      <c r="I183"/>
      <c r="J183"/>
      <c r="K183"/>
      <c r="L183"/>
      <c r="M183"/>
      <c r="N183"/>
      <c r="O183"/>
      <c r="P183"/>
      <c r="Q183"/>
    </row>
    <row r="184" spans="7:17" ht="15" x14ac:dyDescent="0.25">
      <c r="G184"/>
      <c r="H184"/>
      <c r="I184"/>
      <c r="J184"/>
      <c r="K184"/>
      <c r="L184"/>
      <c r="M184"/>
      <c r="N184"/>
      <c r="O184"/>
      <c r="P184"/>
      <c r="Q184"/>
    </row>
    <row r="185" spans="7:17" ht="15" x14ac:dyDescent="0.25">
      <c r="G185"/>
      <c r="H185"/>
      <c r="I185"/>
      <c r="J185"/>
      <c r="K185"/>
      <c r="L185"/>
      <c r="M185"/>
      <c r="N185"/>
      <c r="O185"/>
      <c r="P185"/>
      <c r="Q185"/>
    </row>
    <row r="186" spans="7:17" ht="15" x14ac:dyDescent="0.25">
      <c r="G186"/>
      <c r="H186"/>
      <c r="I186"/>
      <c r="J186"/>
      <c r="K186"/>
      <c r="L186"/>
      <c r="M186"/>
      <c r="N186"/>
      <c r="O186"/>
      <c r="P186"/>
      <c r="Q186"/>
    </row>
    <row r="187" spans="7:17" ht="15" x14ac:dyDescent="0.25">
      <c r="G187"/>
      <c r="H187"/>
      <c r="I187"/>
      <c r="J187"/>
      <c r="K187"/>
      <c r="L187"/>
      <c r="M187"/>
      <c r="N187"/>
      <c r="O187"/>
      <c r="P187"/>
      <c r="Q187"/>
    </row>
    <row r="188" spans="7:17" ht="15" x14ac:dyDescent="0.25">
      <c r="G188"/>
      <c r="H188"/>
      <c r="I188"/>
      <c r="J188"/>
      <c r="K188"/>
      <c r="L188"/>
      <c r="M188"/>
      <c r="N188"/>
      <c r="O188"/>
      <c r="P188"/>
      <c r="Q188"/>
    </row>
    <row r="189" spans="7:17" ht="15" x14ac:dyDescent="0.25">
      <c r="G189"/>
      <c r="H189"/>
      <c r="I189"/>
      <c r="J189"/>
      <c r="K189"/>
      <c r="L189"/>
      <c r="M189"/>
      <c r="N189"/>
      <c r="O189"/>
      <c r="P189"/>
      <c r="Q189"/>
    </row>
    <row r="190" spans="7:17" ht="15" x14ac:dyDescent="0.25">
      <c r="G190"/>
      <c r="H190"/>
      <c r="I190"/>
      <c r="J190"/>
      <c r="K190"/>
      <c r="L190"/>
      <c r="M190"/>
      <c r="N190"/>
      <c r="O190"/>
      <c r="P190"/>
      <c r="Q190"/>
    </row>
    <row r="191" spans="7:17" ht="15" x14ac:dyDescent="0.25">
      <c r="G191"/>
      <c r="H191"/>
      <c r="I191"/>
      <c r="J191"/>
      <c r="K191"/>
      <c r="L191"/>
      <c r="M191"/>
      <c r="N191"/>
      <c r="O191"/>
      <c r="P191"/>
      <c r="Q191"/>
    </row>
    <row r="192" spans="7:17" ht="15" x14ac:dyDescent="0.25">
      <c r="G192"/>
      <c r="H192"/>
      <c r="I192"/>
      <c r="J192"/>
      <c r="K192"/>
      <c r="L192"/>
      <c r="M192"/>
      <c r="N192"/>
      <c r="O192"/>
      <c r="P192"/>
      <c r="Q192"/>
    </row>
    <row r="193" spans="7:17" ht="15" x14ac:dyDescent="0.25">
      <c r="G193"/>
      <c r="H193"/>
      <c r="I193"/>
      <c r="J193"/>
      <c r="K193"/>
      <c r="L193"/>
      <c r="M193"/>
      <c r="N193"/>
      <c r="O193"/>
      <c r="P193"/>
      <c r="Q193"/>
    </row>
    <row r="194" spans="7:17" ht="15" x14ac:dyDescent="0.25">
      <c r="G194"/>
      <c r="H194"/>
      <c r="I194"/>
      <c r="J194"/>
      <c r="K194"/>
      <c r="L194"/>
      <c r="M194"/>
      <c r="N194"/>
      <c r="O194"/>
      <c r="P194"/>
      <c r="Q194"/>
    </row>
    <row r="195" spans="7:17" ht="15" x14ac:dyDescent="0.25">
      <c r="G195"/>
      <c r="H195"/>
      <c r="I195"/>
      <c r="J195"/>
      <c r="K195"/>
      <c r="L195"/>
      <c r="M195"/>
      <c r="N195"/>
      <c r="O195"/>
      <c r="P195"/>
      <c r="Q195"/>
    </row>
    <row r="196" spans="7:17" ht="15" x14ac:dyDescent="0.25">
      <c r="G196"/>
      <c r="H196"/>
      <c r="I196"/>
      <c r="J196"/>
      <c r="K196"/>
      <c r="L196"/>
      <c r="M196"/>
      <c r="N196"/>
      <c r="O196"/>
      <c r="P196"/>
      <c r="Q196"/>
    </row>
    <row r="197" spans="7:17" ht="15" x14ac:dyDescent="0.25">
      <c r="G197"/>
      <c r="H197"/>
      <c r="I197"/>
      <c r="J197"/>
      <c r="K197"/>
      <c r="L197"/>
      <c r="M197"/>
      <c r="N197"/>
      <c r="O197"/>
      <c r="P197"/>
      <c r="Q197"/>
    </row>
    <row r="198" spans="7:17" ht="15" x14ac:dyDescent="0.25">
      <c r="G198"/>
      <c r="H198"/>
      <c r="I198"/>
      <c r="J198"/>
      <c r="K198"/>
      <c r="L198"/>
      <c r="M198"/>
      <c r="N198"/>
      <c r="O198"/>
      <c r="P198"/>
      <c r="Q198"/>
    </row>
    <row r="199" spans="7:17" ht="15" x14ac:dyDescent="0.25">
      <c r="G199"/>
      <c r="H199"/>
      <c r="I199"/>
      <c r="J199"/>
      <c r="K199"/>
      <c r="L199"/>
      <c r="M199"/>
      <c r="N199"/>
      <c r="O199"/>
      <c r="P199"/>
      <c r="Q199"/>
    </row>
    <row r="200" spans="7:17" ht="15" x14ac:dyDescent="0.25">
      <c r="G200"/>
      <c r="H200"/>
      <c r="I200"/>
      <c r="J200"/>
      <c r="K200"/>
      <c r="L200"/>
      <c r="M200"/>
      <c r="N200"/>
      <c r="O200"/>
      <c r="P200"/>
      <c r="Q200"/>
    </row>
    <row r="201" spans="7:17" ht="15" x14ac:dyDescent="0.25">
      <c r="G201"/>
      <c r="H201"/>
      <c r="I201"/>
      <c r="J201"/>
      <c r="K201"/>
      <c r="L201"/>
      <c r="M201"/>
      <c r="N201"/>
      <c r="O201"/>
      <c r="P201"/>
      <c r="Q201"/>
    </row>
    <row r="202" spans="7:17" ht="15" x14ac:dyDescent="0.25">
      <c r="G202"/>
      <c r="H202"/>
      <c r="I202"/>
      <c r="J202"/>
      <c r="K202"/>
      <c r="L202"/>
      <c r="M202"/>
      <c r="N202"/>
      <c r="O202"/>
      <c r="P202"/>
      <c r="Q202"/>
    </row>
    <row r="203" spans="7:17" ht="15" x14ac:dyDescent="0.25">
      <c r="G203"/>
      <c r="H203"/>
      <c r="I203"/>
      <c r="J203"/>
      <c r="K203"/>
      <c r="L203"/>
      <c r="M203"/>
      <c r="N203"/>
      <c r="O203"/>
      <c r="P203"/>
      <c r="Q203"/>
    </row>
    <row r="204" spans="7:17" ht="15" x14ac:dyDescent="0.25">
      <c r="G204"/>
      <c r="H204"/>
      <c r="I204"/>
      <c r="J204"/>
      <c r="K204"/>
      <c r="L204"/>
      <c r="M204"/>
      <c r="N204"/>
      <c r="O204"/>
      <c r="P204"/>
      <c r="Q204"/>
    </row>
    <row r="205" spans="7:17" ht="15" x14ac:dyDescent="0.25">
      <c r="G205"/>
      <c r="H205"/>
      <c r="I205"/>
      <c r="J205"/>
      <c r="K205"/>
      <c r="L205"/>
      <c r="M205"/>
      <c r="N205"/>
      <c r="O205"/>
      <c r="P205"/>
      <c r="Q205"/>
    </row>
    <row r="206" spans="7:17" ht="15" x14ac:dyDescent="0.25">
      <c r="G206"/>
      <c r="H206"/>
      <c r="I206"/>
      <c r="J206"/>
      <c r="K206"/>
      <c r="L206"/>
      <c r="M206"/>
      <c r="N206"/>
      <c r="O206"/>
      <c r="P206"/>
      <c r="Q206"/>
    </row>
    <row r="207" spans="7:17" ht="15" x14ac:dyDescent="0.25">
      <c r="G207"/>
      <c r="H207"/>
      <c r="I207"/>
      <c r="J207"/>
      <c r="K207"/>
      <c r="L207"/>
      <c r="M207"/>
      <c r="N207"/>
      <c r="O207"/>
      <c r="P207"/>
      <c r="Q207"/>
    </row>
    <row r="208" spans="7:17" ht="15" x14ac:dyDescent="0.25">
      <c r="G208"/>
      <c r="H208"/>
      <c r="I208"/>
      <c r="J208"/>
      <c r="K208"/>
      <c r="L208"/>
      <c r="M208"/>
      <c r="N208"/>
      <c r="O208"/>
      <c r="P208"/>
      <c r="Q208"/>
    </row>
  </sheetData>
  <sheetProtection sheet="1" objects="1" scenarios="1"/>
  <mergeCells count="1">
    <mergeCell ref="P1:Q2"/>
  </mergeCells>
  <hyperlinks>
    <hyperlink ref="P1:Q2" r:id="rId1" display="https://stablebread.com/" xr:uid="{C160C208-B69B-4225-978D-20A532123508}"/>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E5C8F-15C8-4B73-A38D-003A7B0EBE57}">
  <dimension ref="A1:K136"/>
  <sheetViews>
    <sheetView showGridLines="0" zoomScale="85" zoomScaleNormal="85" workbookViewId="0">
      <selection activeCell="D11" sqref="D11"/>
    </sheetView>
  </sheetViews>
  <sheetFormatPr defaultColWidth="8.7109375" defaultRowHeight="13.5" x14ac:dyDescent="0.25"/>
  <cols>
    <col min="1" max="1" width="2.5703125" style="21" customWidth="1"/>
    <col min="2" max="2" width="46.5703125" style="21" customWidth="1"/>
    <col min="3" max="3" width="2.5703125" style="21" customWidth="1"/>
    <col min="4" max="4" width="12.7109375" style="21" customWidth="1"/>
    <col min="5" max="5" width="2.7109375" style="21" customWidth="1"/>
    <col min="6" max="10" width="12.7109375" style="21" customWidth="1"/>
    <col min="11" max="11" width="2.5703125" style="21" customWidth="1"/>
    <col min="12" max="12" width="2.7109375" style="21" customWidth="1"/>
    <col min="13" max="16384" width="8.7109375" style="21"/>
  </cols>
  <sheetData>
    <row r="1" spans="1:11" ht="14.1" customHeight="1" x14ac:dyDescent="0.25"/>
    <row r="2" spans="1:11" ht="19.5" customHeight="1" x14ac:dyDescent="0.35">
      <c r="A2" s="29"/>
      <c r="B2" s="30" t="s">
        <v>182</v>
      </c>
      <c r="C2" s="31"/>
      <c r="D2" s="31"/>
      <c r="E2" s="31"/>
      <c r="F2" s="31"/>
      <c r="G2" s="31"/>
      <c r="H2" s="31"/>
      <c r="I2" s="94" t="e" vm="2">
        <v>#VALUE!</v>
      </c>
      <c r="J2" s="94"/>
      <c r="K2" s="31"/>
    </row>
    <row r="3" spans="1:11" ht="14.1" customHeight="1" x14ac:dyDescent="0.25">
      <c r="A3" s="29"/>
      <c r="B3" s="24" t="s">
        <v>12</v>
      </c>
      <c r="C3" s="31"/>
      <c r="D3" s="31"/>
      <c r="E3" s="31"/>
      <c r="F3" s="31"/>
      <c r="G3" s="31"/>
      <c r="H3" s="31"/>
      <c r="I3" s="94"/>
      <c r="J3" s="94"/>
      <c r="K3" s="31"/>
    </row>
    <row r="4" spans="1:11" ht="8.1" customHeight="1" x14ac:dyDescent="0.25"/>
    <row r="5" spans="1:11" ht="14.1" customHeight="1" x14ac:dyDescent="0.25">
      <c r="A5" s="25"/>
      <c r="B5" s="25" t="s">
        <v>3</v>
      </c>
      <c r="C5" s="25"/>
      <c r="D5" s="25"/>
      <c r="E5" s="81"/>
      <c r="F5" s="26" t="s">
        <v>172</v>
      </c>
      <c r="G5" s="26" t="s">
        <v>171</v>
      </c>
      <c r="H5" s="26" t="s">
        <v>141</v>
      </c>
      <c r="I5" s="87" t="s">
        <v>140</v>
      </c>
      <c r="J5" s="26" t="s">
        <v>142</v>
      </c>
      <c r="K5" s="81"/>
    </row>
    <row r="6" spans="1:11" ht="3.95" customHeight="1" x14ac:dyDescent="0.25">
      <c r="I6" s="88"/>
    </row>
    <row r="7" spans="1:11" ht="14.1" customHeight="1" x14ac:dyDescent="0.25">
      <c r="B7" s="28" t="s">
        <v>168</v>
      </c>
      <c r="C7" s="28"/>
      <c r="D7" s="28"/>
      <c r="E7" s="28"/>
      <c r="F7" s="63">
        <f>Financials!N25</f>
        <v>5.4716779098404498</v>
      </c>
      <c r="G7" s="63">
        <f>Financials!O25</f>
        <v>7.6286155884301099</v>
      </c>
      <c r="H7" s="82">
        <f>Financials!P25</f>
        <v>8.7744742567077498</v>
      </c>
      <c r="I7" s="89">
        <v>9</v>
      </c>
      <c r="J7" s="64">
        <v>9.9499999999999993</v>
      </c>
    </row>
    <row r="8" spans="1:11" ht="14.1" customHeight="1" x14ac:dyDescent="0.25">
      <c r="B8" s="21" t="s">
        <v>167</v>
      </c>
      <c r="F8" s="50">
        <v>1.47</v>
      </c>
      <c r="G8" s="50">
        <v>2</v>
      </c>
      <c r="H8" s="83">
        <v>2.54</v>
      </c>
      <c r="I8" s="90">
        <v>3.72</v>
      </c>
      <c r="J8" s="49">
        <v>4.26</v>
      </c>
    </row>
    <row r="9" spans="1:11" ht="14.1" customHeight="1" x14ac:dyDescent="0.25">
      <c r="B9" s="28" t="s">
        <v>166</v>
      </c>
      <c r="C9" s="28"/>
      <c r="D9" s="28"/>
      <c r="E9" s="28"/>
      <c r="F9" s="63">
        <f>Financials!N52/(Financials!N21/Financials!N25)</f>
        <v>15.160291270408401</v>
      </c>
      <c r="G9" s="63">
        <f>Financials!O52/(Financials!O21/Financials!O25)</f>
        <v>18.628545433662168</v>
      </c>
      <c r="H9" s="82">
        <f>Financials!P52/(Financials!P21/Financials!P25)</f>
        <v>20.374720325725434</v>
      </c>
      <c r="I9" s="91">
        <f>H9+(I7-I8)</f>
        <v>25.654720325725435</v>
      </c>
      <c r="J9" s="65">
        <f>I9+(J7-J8)</f>
        <v>31.344720325725433</v>
      </c>
    </row>
    <row r="10" spans="1:11" ht="14.1" customHeight="1" x14ac:dyDescent="0.25">
      <c r="B10" s="21" t="s">
        <v>165</v>
      </c>
      <c r="F10" s="46">
        <v>0.39019999999999999</v>
      </c>
      <c r="G10" s="46">
        <v>0.44330000000000003</v>
      </c>
      <c r="H10" s="84">
        <v>0.46139999999999998</v>
      </c>
      <c r="I10" s="92">
        <f>I7/H9</f>
        <v>0.44172385466496256</v>
      </c>
      <c r="J10" s="45">
        <f>J7/I9</f>
        <v>0.38784285596060747</v>
      </c>
    </row>
    <row r="11" spans="1:11" ht="14.1" customHeight="1" x14ac:dyDescent="0.25">
      <c r="B11" s="27" t="str">
        <f>"Residual Earnings (RE)"&amp;" ("&amp;TEXT(D11,"#.0%")&amp;")"</f>
        <v>Residual Earnings (RE) (10.0%)</v>
      </c>
      <c r="C11" s="27"/>
      <c r="D11" s="44">
        <v>0.1</v>
      </c>
      <c r="E11" s="27"/>
      <c r="F11" s="61"/>
      <c r="G11" s="66">
        <f>(G10-$D$11)*(F9)</f>
        <v>5.2045279931312045</v>
      </c>
      <c r="H11" s="85">
        <f>(H10-$D$11)*(G9)</f>
        <v>6.7323563197255067</v>
      </c>
      <c r="I11" s="72">
        <f>(I10-$D$11)*(H9)</f>
        <v>6.9625279674274569</v>
      </c>
      <c r="J11" s="66">
        <f>(J10-$D$11)*(I9)</f>
        <v>7.384527967427454</v>
      </c>
    </row>
    <row r="12" spans="1:11" ht="14.1" customHeight="1" x14ac:dyDescent="0.25">
      <c r="B12" s="40" t="s">
        <v>148</v>
      </c>
      <c r="F12" s="61"/>
      <c r="G12" s="61"/>
      <c r="H12" s="86">
        <f>IFERROR((H11/G11)-1,"N/A")</f>
        <v>0.29355751926220575</v>
      </c>
      <c r="I12" s="93">
        <f>IFERROR((I11/H11)-1,"N/A")</f>
        <v>3.4188868914670767E-2</v>
      </c>
      <c r="J12" s="62">
        <f>IFERROR((J11/I11)-1,"N/A")</f>
        <v>6.0610169463479968E-2</v>
      </c>
    </row>
    <row r="13" spans="1:11" ht="8.1" customHeight="1" x14ac:dyDescent="0.25">
      <c r="G13" s="60"/>
    </row>
    <row r="14" spans="1:11" ht="14.1" customHeight="1" x14ac:dyDescent="0.25">
      <c r="B14" s="69" t="s">
        <v>146</v>
      </c>
      <c r="C14" s="70"/>
      <c r="D14" s="70"/>
      <c r="E14" s="68"/>
    </row>
    <row r="15" spans="1:11" ht="3.95" customHeight="1" x14ac:dyDescent="0.25">
      <c r="B15" s="22"/>
      <c r="E15" s="68"/>
    </row>
    <row r="16" spans="1:11" ht="14.1" customHeight="1" x14ac:dyDescent="0.25">
      <c r="B16" s="74" t="s">
        <v>169</v>
      </c>
      <c r="C16" s="23"/>
      <c r="D16" s="23"/>
      <c r="E16" s="68"/>
    </row>
    <row r="17" spans="2:11" ht="14.1" customHeight="1" x14ac:dyDescent="0.25">
      <c r="B17" s="74" t="s">
        <v>152</v>
      </c>
      <c r="C17" s="23"/>
      <c r="D17" s="23"/>
      <c r="E17" s="68"/>
    </row>
    <row r="18" spans="2:11" ht="14.1" customHeight="1" x14ac:dyDescent="0.25">
      <c r="B18" s="74" t="s">
        <v>150</v>
      </c>
      <c r="C18" s="23"/>
      <c r="D18" s="23"/>
      <c r="E18" s="68"/>
    </row>
    <row r="19" spans="2:11" ht="14.1" customHeight="1" x14ac:dyDescent="0.25">
      <c r="B19" s="74" t="s">
        <v>151</v>
      </c>
      <c r="C19" s="23"/>
      <c r="D19" s="23"/>
      <c r="E19" s="68"/>
    </row>
    <row r="20" spans="2:11" ht="8.1" customHeight="1" x14ac:dyDescent="0.25">
      <c r="E20" s="68"/>
    </row>
    <row r="21" spans="2:11" ht="14.1" customHeight="1" x14ac:dyDescent="0.25">
      <c r="B21" s="69" t="s">
        <v>143</v>
      </c>
      <c r="C21" s="70"/>
      <c r="D21" s="70"/>
      <c r="E21" s="68"/>
    </row>
    <row r="22" spans="2:11" ht="3.95" customHeight="1" x14ac:dyDescent="0.25">
      <c r="B22" s="22"/>
      <c r="E22" s="68"/>
    </row>
    <row r="23" spans="2:11" ht="14.1" customHeight="1" x14ac:dyDescent="0.25">
      <c r="B23" s="21" t="s">
        <v>157</v>
      </c>
      <c r="D23" s="44">
        <v>0.04</v>
      </c>
      <c r="E23" s="68"/>
    </row>
    <row r="24" spans="2:11" ht="14.1" customHeight="1" x14ac:dyDescent="0.25">
      <c r="B24" s="21" t="s">
        <v>144</v>
      </c>
      <c r="D24" s="48">
        <v>376.08</v>
      </c>
      <c r="E24" s="68"/>
    </row>
    <row r="25" spans="2:11" ht="14.1" customHeight="1" x14ac:dyDescent="0.25">
      <c r="B25" s="21" t="s">
        <v>149</v>
      </c>
      <c r="D25" s="68">
        <f>D24/H9</f>
        <v>18.4581674735999</v>
      </c>
      <c r="E25" s="68"/>
      <c r="I25"/>
      <c r="J25"/>
      <c r="K25"/>
    </row>
    <row r="26" spans="2:11" ht="3.95" customHeight="1" x14ac:dyDescent="0.25">
      <c r="D26" s="52"/>
      <c r="E26" s="52"/>
      <c r="I26"/>
      <c r="J26"/>
      <c r="K26"/>
    </row>
    <row r="27" spans="2:11" ht="14.1" customHeight="1" x14ac:dyDescent="0.25">
      <c r="B27" s="56" t="s">
        <v>145</v>
      </c>
      <c r="C27" s="57"/>
      <c r="D27" s="58">
        <f>H9</f>
        <v>20.374720325725434</v>
      </c>
      <c r="E27" s="53"/>
      <c r="H27"/>
      <c r="I27"/>
      <c r="J27"/>
      <c r="K27"/>
    </row>
    <row r="28" spans="2:11" ht="14.1" customHeight="1" x14ac:dyDescent="0.25">
      <c r="B28" s="54" t="s">
        <v>174</v>
      </c>
      <c r="C28" s="55"/>
      <c r="D28" s="59">
        <f>I11/(1+$D$11)</f>
        <v>6.3295708794795056</v>
      </c>
      <c r="E28" s="67"/>
      <c r="K28"/>
    </row>
    <row r="29" spans="2:11" ht="14.1" customHeight="1" x14ac:dyDescent="0.25">
      <c r="B29" s="54" t="s">
        <v>175</v>
      </c>
      <c r="C29" s="55"/>
      <c r="D29" s="59">
        <f>J11/(1+$D$11)^2</f>
        <v>6.1029156755598786</v>
      </c>
      <c r="E29" s="67"/>
      <c r="K29"/>
    </row>
    <row r="30" spans="2:11" ht="14.1" customHeight="1" x14ac:dyDescent="0.25">
      <c r="B30" s="54" t="s">
        <v>176</v>
      </c>
      <c r="C30" s="55"/>
      <c r="D30" s="59">
        <f>((J11*(1+$D$23))/((1+$D$11)^2*($D$11-$D$23)))</f>
        <v>105.78387170970456</v>
      </c>
      <c r="E30" s="67"/>
      <c r="K30"/>
    </row>
    <row r="31" spans="2:11" ht="3.95" customHeight="1" x14ac:dyDescent="0.25">
      <c r="D31" s="67"/>
      <c r="E31" s="67"/>
    </row>
    <row r="32" spans="2:11" ht="14.1" customHeight="1" x14ac:dyDescent="0.25">
      <c r="B32" s="34" t="s">
        <v>173</v>
      </c>
      <c r="C32" s="35"/>
      <c r="D32" s="51">
        <f>SUM(D27:D30)</f>
        <v>138.59107859046938</v>
      </c>
      <c r="E32" s="73"/>
    </row>
    <row r="33" spans="2:10" ht="8.1" customHeight="1" x14ac:dyDescent="0.25"/>
    <row r="34" spans="2:10" ht="14.1" customHeight="1" x14ac:dyDescent="0.25">
      <c r="B34" s="69" t="s">
        <v>177</v>
      </c>
      <c r="C34" s="70"/>
      <c r="D34" s="70"/>
    </row>
    <row r="35" spans="2:10" ht="3.95" customHeight="1" x14ac:dyDescent="0.25">
      <c r="B35" s="22"/>
    </row>
    <row r="36" spans="2:10" ht="14.1" customHeight="1" x14ac:dyDescent="0.25">
      <c r="B36" s="54" t="s">
        <v>147</v>
      </c>
      <c r="C36" s="55"/>
      <c r="D36" s="59">
        <f>J11/D11</f>
        <v>73.845279674274536</v>
      </c>
      <c r="E36" s="67"/>
      <c r="H36" s="22"/>
      <c r="I36" s="106" t="s">
        <v>170</v>
      </c>
      <c r="J36" s="80" t="s">
        <v>164</v>
      </c>
    </row>
    <row r="37" spans="2:10" ht="3.95" customHeight="1" x14ac:dyDescent="0.25">
      <c r="D37" s="43"/>
      <c r="E37" s="43"/>
    </row>
    <row r="38" spans="2:10" ht="14.1" customHeight="1" x14ac:dyDescent="0.25">
      <c r="B38" s="34" t="s">
        <v>153</v>
      </c>
      <c r="C38" s="35"/>
      <c r="D38" s="47">
        <f>H9+(I11/(1+$D$11))+(J11/(1+D11)^2)+(D36/(1+D11)^2)</f>
        <v>93.8363636363636</v>
      </c>
      <c r="E38" s="71"/>
      <c r="F38" s="43"/>
      <c r="G38" s="77" t="s">
        <v>160</v>
      </c>
      <c r="H38" s="78"/>
      <c r="I38" s="78"/>
      <c r="J38" s="75">
        <f>D27</f>
        <v>20.374720325725434</v>
      </c>
    </row>
    <row r="39" spans="2:10" ht="14.1" customHeight="1" x14ac:dyDescent="0.25">
      <c r="B39" s="34" t="s">
        <v>154</v>
      </c>
      <c r="C39" s="35"/>
      <c r="D39" s="47">
        <f>H9+(I11/($D$11))</f>
        <v>90</v>
      </c>
      <c r="E39" s="71"/>
      <c r="G39" s="77" t="s">
        <v>162</v>
      </c>
      <c r="H39" s="78"/>
      <c r="I39" s="78"/>
      <c r="J39" s="75">
        <f>IF(J36="2-Year",D38-D27,IF(J36="1-Year",D39-D27,IF(J36="Current",D40-D27,"N/A")))</f>
        <v>73.461643310638166</v>
      </c>
    </row>
    <row r="40" spans="2:10" ht="14.1" customHeight="1" x14ac:dyDescent="0.25">
      <c r="B40" s="34" t="s">
        <v>156</v>
      </c>
      <c r="C40" s="35"/>
      <c r="D40" s="47">
        <f>H9+(H11/($D$11))</f>
        <v>87.698283522980503</v>
      </c>
      <c r="E40" s="71"/>
      <c r="G40" s="77" t="s">
        <v>161</v>
      </c>
      <c r="H40" s="78"/>
      <c r="I40" s="78"/>
      <c r="J40" s="75">
        <f>IF(J36="2-Year",D42,IF(J36="1-Year",D43,IF(J36="Current",D44,"N/A")))</f>
        <v>282.24363636363637</v>
      </c>
    </row>
    <row r="41" spans="2:10" ht="3.95" customHeight="1" x14ac:dyDescent="0.25"/>
    <row r="42" spans="2:10" ht="14.1" customHeight="1" x14ac:dyDescent="0.25">
      <c r="B42" s="34" t="s">
        <v>155</v>
      </c>
      <c r="C42" s="35"/>
      <c r="D42" s="47">
        <f>D24-D38</f>
        <v>282.24363636363637</v>
      </c>
      <c r="E42" s="71"/>
      <c r="G42" s="79" t="s">
        <v>163</v>
      </c>
      <c r="H42" s="78"/>
      <c r="I42" s="78"/>
      <c r="J42" s="76">
        <f>SUM(J38:J40)</f>
        <v>376.08</v>
      </c>
    </row>
    <row r="43" spans="2:10" ht="14.1" customHeight="1" x14ac:dyDescent="0.25">
      <c r="B43" s="34" t="s">
        <v>158</v>
      </c>
      <c r="C43" s="35"/>
      <c r="D43" s="47">
        <f>D24-D39</f>
        <v>286.08</v>
      </c>
    </row>
    <row r="44" spans="2:10" ht="14.1" customHeight="1" x14ac:dyDescent="0.25">
      <c r="B44" s="34" t="s">
        <v>159</v>
      </c>
      <c r="C44" s="35"/>
      <c r="D44" s="47">
        <f>D24-D40</f>
        <v>288.38171647701949</v>
      </c>
      <c r="G44" s="60"/>
      <c r="J44" s="43"/>
    </row>
    <row r="45" spans="2:10" ht="8.1" customHeight="1" x14ac:dyDescent="0.25"/>
    <row r="46" spans="2:10" ht="40.5" x14ac:dyDescent="0.25">
      <c r="G46" s="99" t="s">
        <v>181</v>
      </c>
      <c r="H46" s="99" t="s">
        <v>178</v>
      </c>
      <c r="I46" s="99" t="s">
        <v>179</v>
      </c>
      <c r="J46" s="99" t="s">
        <v>180</v>
      </c>
    </row>
    <row r="47" spans="2:10" ht="3.95" customHeight="1" x14ac:dyDescent="0.25"/>
    <row r="48" spans="2:10" ht="14.1" customHeight="1" x14ac:dyDescent="0.25">
      <c r="G48" s="101">
        <v>550</v>
      </c>
      <c r="H48" s="100">
        <v>93.84</v>
      </c>
      <c r="I48" s="104">
        <v>0.82899999999999996</v>
      </c>
      <c r="J48" s="104">
        <v>8.6999999999999994E-2</v>
      </c>
    </row>
    <row r="49" spans="7:10" ht="14.1" customHeight="1" x14ac:dyDescent="0.25">
      <c r="G49" s="102">
        <v>500</v>
      </c>
      <c r="H49" s="103">
        <v>93.84</v>
      </c>
      <c r="I49" s="105">
        <v>0.81200000000000006</v>
      </c>
      <c r="J49" s="105">
        <v>8.5999999999999993E-2</v>
      </c>
    </row>
    <row r="50" spans="7:10" ht="14.1" customHeight="1" x14ac:dyDescent="0.25">
      <c r="G50" s="101">
        <v>450</v>
      </c>
      <c r="H50" s="100">
        <v>93.84</v>
      </c>
      <c r="I50" s="104">
        <v>0.79200000000000004</v>
      </c>
      <c r="J50" s="104">
        <v>8.4000000000000005E-2</v>
      </c>
    </row>
    <row r="51" spans="7:10" ht="14.1" customHeight="1" x14ac:dyDescent="0.25">
      <c r="G51" s="102">
        <v>400</v>
      </c>
      <c r="H51" s="103">
        <v>93.84</v>
      </c>
      <c r="I51" s="105">
        <v>0.76500000000000001</v>
      </c>
      <c r="J51" s="105">
        <v>8.2000000000000003E-2</v>
      </c>
    </row>
    <row r="52" spans="7:10" ht="14.1" customHeight="1" x14ac:dyDescent="0.25">
      <c r="G52" s="101">
        <v>350</v>
      </c>
      <c r="H52" s="100">
        <v>93.84</v>
      </c>
      <c r="I52" s="104">
        <v>0.73199999999999998</v>
      </c>
      <c r="J52" s="104">
        <v>7.9000000000000001E-2</v>
      </c>
    </row>
    <row r="53" spans="7:10" ht="14.1" customHeight="1" x14ac:dyDescent="0.25">
      <c r="G53" s="102">
        <v>300</v>
      </c>
      <c r="H53" s="103">
        <v>93.84</v>
      </c>
      <c r="I53" s="105">
        <v>0.68700000000000006</v>
      </c>
      <c r="J53" s="105">
        <v>7.4999999999999997E-2</v>
      </c>
    </row>
    <row r="54" spans="7:10" ht="14.1" customHeight="1" x14ac:dyDescent="0.25"/>
    <row r="55" spans="7:10" ht="14.1" customHeight="1" x14ac:dyDescent="0.25"/>
    <row r="56" spans="7:10" ht="14.1" customHeight="1" x14ac:dyDescent="0.25"/>
    <row r="57" spans="7:10" ht="14.1" customHeight="1" x14ac:dyDescent="0.25"/>
    <row r="58" spans="7:10" ht="14.1" customHeight="1" x14ac:dyDescent="0.25"/>
    <row r="59" spans="7:10" ht="14.1" customHeight="1" x14ac:dyDescent="0.25"/>
    <row r="60" spans="7:10" ht="14.1" customHeight="1" x14ac:dyDescent="0.25"/>
    <row r="73" ht="8.1" customHeight="1" x14ac:dyDescent="0.25"/>
    <row r="98" ht="8.1" customHeight="1" x14ac:dyDescent="0.25"/>
    <row r="123" spans="7:10" ht="8.1" customHeight="1" x14ac:dyDescent="0.25">
      <c r="G123"/>
      <c r="H123"/>
      <c r="I123"/>
      <c r="J123"/>
    </row>
    <row r="124" spans="7:10" ht="15" x14ac:dyDescent="0.25">
      <c r="G124"/>
      <c r="H124"/>
      <c r="I124"/>
      <c r="J124"/>
    </row>
    <row r="125" spans="7:10" ht="15" x14ac:dyDescent="0.25">
      <c r="G125"/>
      <c r="H125"/>
      <c r="I125"/>
      <c r="J125"/>
    </row>
    <row r="126" spans="7:10" ht="15" x14ac:dyDescent="0.25">
      <c r="G126"/>
      <c r="H126"/>
      <c r="I126"/>
      <c r="J126"/>
    </row>
    <row r="127" spans="7:10" ht="15" x14ac:dyDescent="0.25">
      <c r="G127"/>
      <c r="H127"/>
      <c r="I127"/>
      <c r="J127"/>
    </row>
    <row r="128" spans="7:10" ht="15" x14ac:dyDescent="0.25">
      <c r="G128"/>
      <c r="H128"/>
      <c r="I128"/>
      <c r="J128"/>
    </row>
    <row r="129" spans="7:10" ht="15" x14ac:dyDescent="0.25">
      <c r="G129"/>
      <c r="H129"/>
      <c r="I129"/>
      <c r="J129"/>
    </row>
    <row r="130" spans="7:10" ht="15" x14ac:dyDescent="0.25">
      <c r="G130"/>
      <c r="H130"/>
      <c r="I130"/>
      <c r="J130"/>
    </row>
    <row r="131" spans="7:10" ht="15" x14ac:dyDescent="0.25">
      <c r="G131"/>
      <c r="H131"/>
      <c r="I131"/>
      <c r="J131"/>
    </row>
    <row r="132" spans="7:10" ht="15" x14ac:dyDescent="0.25">
      <c r="G132"/>
      <c r="H132"/>
      <c r="I132"/>
      <c r="J132"/>
    </row>
    <row r="133" spans="7:10" ht="15" x14ac:dyDescent="0.25">
      <c r="G133"/>
      <c r="H133"/>
      <c r="I133"/>
      <c r="J133"/>
    </row>
    <row r="134" spans="7:10" x14ac:dyDescent="0.25">
      <c r="G134" s="39"/>
      <c r="H134" s="41"/>
      <c r="I134" s="41"/>
      <c r="J134" s="41"/>
    </row>
    <row r="135" spans="7:10" x14ac:dyDescent="0.25">
      <c r="G135" s="38"/>
      <c r="H135" s="42"/>
      <c r="I135" s="42"/>
      <c r="J135" s="42"/>
    </row>
    <row r="136" spans="7:10" ht="8.1" customHeight="1" x14ac:dyDescent="0.25"/>
  </sheetData>
  <mergeCells count="1">
    <mergeCell ref="I2:J3"/>
  </mergeCells>
  <dataValidations count="1">
    <dataValidation type="list" allowBlank="1" showInputMessage="1" showErrorMessage="1" sqref="J36" xr:uid="{0A698B1C-E0A0-4D4E-9BBC-AC37C02EA0C9}">
      <formula1>"2-Year, 1-Year, Current"</formula1>
    </dataValidation>
  </dataValidations>
  <hyperlinks>
    <hyperlink ref="I2:J3" r:id="rId1" display="https://stablebread.com/" xr:uid="{E21A23A7-E930-4488-952A-435E7206847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Financials</vt:lpstr>
      <vt:lpstr>Residual Earnings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Farhan Syed</dc:creator>
  <cp:lastModifiedBy>F S</cp:lastModifiedBy>
  <dcterms:created xsi:type="dcterms:W3CDTF">2015-06-05T18:17:20Z</dcterms:created>
  <dcterms:modified xsi:type="dcterms:W3CDTF">2025-12-28T15:28:25Z</dcterms:modified>
</cp:coreProperties>
</file>